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lineintl.sharepoint.com/sites/HLIMarketing/Shared Documents/Jessie Phillips/New HL Website 2020/Tech Library/"/>
    </mc:Choice>
  </mc:AlternateContent>
  <xr:revisionPtr revIDLastSave="1" documentId="8_{CA4257AE-B7E0-4F3E-8206-E0192BB66B4C}" xr6:coauthVersionLast="47" xr6:coauthVersionMax="47" xr10:uidLastSave="{B4F1651D-FD15-4C4D-A23D-CCD6304E078E}"/>
  <bookViews>
    <workbookView xWindow="-28920" yWindow="780" windowWidth="29040" windowHeight="15840" activeTab="2" xr2:uid="{00000000-000D-0000-FFFF-FFFF00000000}"/>
  </bookViews>
  <sheets>
    <sheet name="Pullet Body Weight (lb)" sheetId="4" r:id="rId1"/>
    <sheet name="Layer Body Weight (lb)" sheetId="2" r:id="rId2"/>
    <sheet name="Standards" sheetId="5" r:id="rId3"/>
  </sheets>
  <externalReferences>
    <externalReference r:id="rId4"/>
    <externalReference r:id="rId5"/>
    <externalReference r:id="rId6"/>
  </externalReferences>
  <definedNames>
    <definedName name="BWUnit" localSheetId="1">'[1]Weekly Input'!$AI$8</definedName>
    <definedName name="BWUnit">'[2]Weekly Input'!$AI$8</definedName>
    <definedName name="CBirds" localSheetId="1">'[1]Weekly Input'!$AI$6</definedName>
    <definedName name="CBirds">'[2]Weekly Input'!$AI$6</definedName>
    <definedName name="CDate" localSheetId="1">'[1]Weekly Input'!$AI$5</definedName>
    <definedName name="CDate">'[2]Weekly Input'!$AI$5</definedName>
    <definedName name="CFlock" localSheetId="1">'[1]Weekly Input'!$AI$4</definedName>
    <definedName name="CFlock">'[2]Weekly Input'!$AI$4</definedName>
    <definedName name="ChartHeading" localSheetId="1">'[1]Weekly Input'!$AI$1</definedName>
    <definedName name="ChartHeading">'[2]Weekly Input'!$AI$1</definedName>
    <definedName name="Cname" localSheetId="1">'[1]Weekly Input'!$AI$3</definedName>
    <definedName name="Cname">'[2]Weekly Input'!$AI$3</definedName>
    <definedName name="CVariety" localSheetId="1">'[1]Weekly Input'!$AI$7</definedName>
    <definedName name="CVariety">'[2]Weekly Input'!$AI$7</definedName>
    <definedName name="ERRORMSG" localSheetId="1">'[1]Weekly Input'!$E$3</definedName>
    <definedName name="ERRORMSG">'[2]Weekly Input'!$E$3</definedName>
    <definedName name="EWUnit">'[3]Weekly Input'!$AJ$8</definedName>
    <definedName name="FeedDivisor" localSheetId="1">'[1]Weekly Input'!$AN$7</definedName>
    <definedName name="FeedDivisor">'[2]Weekly Input'!$AN$7</definedName>
    <definedName name="FeedFmt" localSheetId="1">'[1]Weekly Input'!$AL$7</definedName>
    <definedName name="FeedFmt">'[2]Weekly Input'!$AL$7</definedName>
    <definedName name="FeedUnit" localSheetId="1">'[1]Weekly Input'!$AL$8</definedName>
    <definedName name="FeedUnit">'[2]Weekly Input'!$AL$8</definedName>
    <definedName name="LargeWt" localSheetId="1">'[1]Weekly Input'!$AN$8</definedName>
    <definedName name="LargeWt">'[2]Weekly Input'!$AN$8</definedName>
    <definedName name="LongDateFmt">'[3]Weekly Input'!$AI$11</definedName>
    <definedName name="WaterUnit">'[3]Weekly Input'!$AK$8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9" i="5" l="1"/>
  <c r="X7" i="2" s="1"/>
  <c r="Y19" i="5"/>
  <c r="X19" i="5"/>
  <c r="W7" i="2" s="1"/>
  <c r="Z18" i="5"/>
  <c r="X6" i="2" s="1"/>
  <c r="Y18" i="5"/>
  <c r="X18" i="5"/>
  <c r="W6" i="2" s="1"/>
  <c r="Z17" i="5"/>
  <c r="X5" i="2" s="1"/>
  <c r="Y17" i="5"/>
  <c r="X17" i="5"/>
  <c r="W5" i="2" s="1"/>
  <c r="Z16" i="5"/>
  <c r="Y16" i="5"/>
  <c r="X16" i="5"/>
  <c r="Z15" i="5"/>
  <c r="Y15" i="5"/>
  <c r="X15" i="5"/>
  <c r="Z14" i="5"/>
  <c r="Y14" i="5"/>
  <c r="X14" i="5"/>
  <c r="Z13" i="5"/>
  <c r="Y13" i="5"/>
  <c r="X13" i="5"/>
  <c r="Z12" i="5"/>
  <c r="Y12" i="5"/>
  <c r="X12" i="5"/>
  <c r="Z11" i="5"/>
  <c r="Y11" i="5"/>
  <c r="X11" i="5"/>
  <c r="Z10" i="5"/>
  <c r="Y10" i="5"/>
  <c r="X10" i="5"/>
  <c r="Z9" i="5"/>
  <c r="Y9" i="5"/>
  <c r="X9" i="5"/>
  <c r="Z8" i="5"/>
  <c r="Y8" i="5"/>
  <c r="X8" i="5"/>
  <c r="Z7" i="5"/>
  <c r="Y7" i="5"/>
  <c r="X7" i="5"/>
  <c r="Z6" i="5"/>
  <c r="Y6" i="5"/>
  <c r="X6" i="5"/>
  <c r="Z5" i="5"/>
  <c r="Y5" i="5"/>
  <c r="X5" i="5"/>
  <c r="Z4" i="5"/>
  <c r="Y4" i="5"/>
  <c r="X4" i="5"/>
  <c r="Z3" i="5"/>
  <c r="Y3" i="5"/>
  <c r="X3" i="5"/>
  <c r="Q19" i="5" l="1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Q9" i="5"/>
  <c r="P9" i="5"/>
  <c r="O9" i="5"/>
  <c r="Q8" i="5"/>
  <c r="P8" i="5"/>
  <c r="O8" i="5"/>
  <c r="Q7" i="5"/>
  <c r="P7" i="5"/>
  <c r="O7" i="5"/>
  <c r="Q6" i="5"/>
  <c r="P6" i="5"/>
  <c r="O6" i="5"/>
  <c r="Q5" i="5"/>
  <c r="P5" i="5"/>
  <c r="O5" i="5"/>
  <c r="Q4" i="5"/>
  <c r="P4" i="5"/>
  <c r="O4" i="5"/>
  <c r="Q3" i="5"/>
  <c r="P3" i="5"/>
  <c r="O3" i="5"/>
  <c r="H4" i="5"/>
  <c r="W7" i="4" s="1"/>
  <c r="H5" i="5"/>
  <c r="W8" i="4" s="1"/>
  <c r="H6" i="5"/>
  <c r="W9" i="4" s="1"/>
  <c r="H7" i="5"/>
  <c r="W10" i="4" s="1"/>
  <c r="H8" i="5"/>
  <c r="W11" i="4" s="1"/>
  <c r="H9" i="5"/>
  <c r="W12" i="4" s="1"/>
  <c r="H10" i="5"/>
  <c r="W13" i="4" s="1"/>
  <c r="H11" i="5"/>
  <c r="W14" i="4" s="1"/>
  <c r="H12" i="5"/>
  <c r="W15" i="4" s="1"/>
  <c r="H13" i="5"/>
  <c r="W16" i="4" s="1"/>
  <c r="H14" i="5"/>
  <c r="W17" i="4" s="1"/>
  <c r="H15" i="5"/>
  <c r="W18" i="4" s="1"/>
  <c r="H16" i="5"/>
  <c r="W19" i="4" s="1"/>
  <c r="H17" i="5"/>
  <c r="W20" i="4" s="1"/>
  <c r="H18" i="5"/>
  <c r="W21" i="4" s="1"/>
  <c r="H19" i="5"/>
  <c r="W22" i="4" s="1"/>
  <c r="H20" i="5"/>
  <c r="W23" i="4" s="1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F4" i="5"/>
  <c r="V7" i="4" s="1"/>
  <c r="F5" i="5"/>
  <c r="V8" i="4" s="1"/>
  <c r="F6" i="5"/>
  <c r="V9" i="4" s="1"/>
  <c r="F7" i="5"/>
  <c r="V10" i="4" s="1"/>
  <c r="F8" i="5"/>
  <c r="V11" i="4" s="1"/>
  <c r="F9" i="5"/>
  <c r="V12" i="4" s="1"/>
  <c r="F10" i="5"/>
  <c r="V13" i="4" s="1"/>
  <c r="F11" i="5"/>
  <c r="V14" i="4" s="1"/>
  <c r="F12" i="5"/>
  <c r="V15" i="4" s="1"/>
  <c r="F13" i="5"/>
  <c r="V16" i="4" s="1"/>
  <c r="F14" i="5"/>
  <c r="V17" i="4" s="1"/>
  <c r="F15" i="5"/>
  <c r="V18" i="4" s="1"/>
  <c r="F16" i="5"/>
  <c r="V19" i="4" s="1"/>
  <c r="F17" i="5"/>
  <c r="V20" i="4" s="1"/>
  <c r="F18" i="5"/>
  <c r="V21" i="4" s="1"/>
  <c r="F19" i="5"/>
  <c r="V22" i="4" s="1"/>
  <c r="F20" i="5"/>
  <c r="V23" i="4" s="1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H3" i="5"/>
  <c r="W6" i="4" s="1"/>
  <c r="F3" i="5"/>
  <c r="V6" i="4" s="1"/>
  <c r="AK32" i="2" l="1"/>
  <c r="AJ32" i="2"/>
  <c r="AI32" i="2" s="1"/>
  <c r="AH32" i="2"/>
  <c r="AK31" i="2"/>
  <c r="AH31" i="2" s="1"/>
  <c r="AJ31" i="2"/>
  <c r="AI31" i="2" s="1"/>
  <c r="AK5" i="4"/>
  <c r="AK7" i="2" l="1"/>
  <c r="AK6" i="2"/>
  <c r="AK5" i="2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H19" i="4" s="1"/>
  <c r="AK20" i="4"/>
  <c r="AK21" i="4"/>
  <c r="AK22" i="4"/>
  <c r="AK23" i="4"/>
  <c r="AH23" i="4" s="1"/>
  <c r="AK6" i="4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3" i="5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W39" i="4"/>
  <c r="V39" i="4"/>
  <c r="U39" i="4"/>
  <c r="U41" i="4" s="1"/>
  <c r="U21" i="4" s="1"/>
  <c r="T39" i="4"/>
  <c r="S39" i="4"/>
  <c r="R39" i="4"/>
  <c r="Q39" i="4"/>
  <c r="P39" i="4"/>
  <c r="O39" i="4"/>
  <c r="N39" i="4"/>
  <c r="M39" i="4"/>
  <c r="L39" i="4"/>
  <c r="K39" i="4"/>
  <c r="J39" i="4"/>
  <c r="R10" i="4" s="1"/>
  <c r="I39" i="4"/>
  <c r="H39" i="4"/>
  <c r="G39" i="4"/>
  <c r="F39" i="4"/>
  <c r="E39" i="4"/>
  <c r="C39" i="4"/>
  <c r="W38" i="4"/>
  <c r="V38" i="4"/>
  <c r="U38" i="4"/>
  <c r="U40" i="4" s="1"/>
  <c r="T21" i="4" s="1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S23" i="4"/>
  <c r="R23" i="4"/>
  <c r="C23" i="4"/>
  <c r="R22" i="4"/>
  <c r="C22" i="4"/>
  <c r="R21" i="4"/>
  <c r="C21" i="4"/>
  <c r="R20" i="4"/>
  <c r="C20" i="4"/>
  <c r="S19" i="4"/>
  <c r="R19" i="4"/>
  <c r="G19" i="4"/>
  <c r="C19" i="4"/>
  <c r="R18" i="4"/>
  <c r="C18" i="4"/>
  <c r="R17" i="4"/>
  <c r="C17" i="4"/>
  <c r="R16" i="4"/>
  <c r="G16" i="4"/>
  <c r="H16" i="4" s="1"/>
  <c r="C16" i="4"/>
  <c r="R15" i="4"/>
  <c r="G15" i="4"/>
  <c r="H15" i="4" s="1"/>
  <c r="C15" i="4"/>
  <c r="R14" i="4"/>
  <c r="C14" i="4"/>
  <c r="R13" i="4"/>
  <c r="C13" i="4"/>
  <c r="R12" i="4"/>
  <c r="C12" i="4"/>
  <c r="R11" i="4"/>
  <c r="C11" i="4"/>
  <c r="S10" i="4"/>
  <c r="C10" i="4"/>
  <c r="R9" i="4"/>
  <c r="C9" i="4"/>
  <c r="R8" i="4"/>
  <c r="C8" i="4"/>
  <c r="S7" i="4"/>
  <c r="R7" i="4"/>
  <c r="J7" i="4"/>
  <c r="C7" i="4"/>
  <c r="R6" i="4"/>
  <c r="C6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R5" i="4"/>
  <c r="J5" i="4"/>
  <c r="C5" i="4"/>
  <c r="J11" i="4" s="1"/>
  <c r="AL21" i="4" l="1"/>
  <c r="Y21" i="4"/>
  <c r="S21" i="4"/>
  <c r="AL19" i="4"/>
  <c r="Y19" i="4"/>
  <c r="S22" i="4"/>
  <c r="Y22" i="4"/>
  <c r="AL22" i="4"/>
  <c r="S11" i="4"/>
  <c r="AL11" i="4"/>
  <c r="Y11" i="4"/>
  <c r="S18" i="4"/>
  <c r="Y18" i="4"/>
  <c r="AL18" i="4"/>
  <c r="S5" i="4"/>
  <c r="Y5" i="4"/>
  <c r="AL5" i="4"/>
  <c r="S15" i="4"/>
  <c r="Y15" i="4"/>
  <c r="AL15" i="4"/>
  <c r="S6" i="4"/>
  <c r="Y6" i="4"/>
  <c r="AL6" i="4"/>
  <c r="S13" i="4"/>
  <c r="AL13" i="4"/>
  <c r="Y13" i="4"/>
  <c r="S16" i="4"/>
  <c r="Y16" i="4"/>
  <c r="AL16" i="4"/>
  <c r="S8" i="4"/>
  <c r="AL8" i="4"/>
  <c r="Y8" i="4"/>
  <c r="S12" i="4"/>
  <c r="AL12" i="4"/>
  <c r="Y12" i="4"/>
  <c r="S9" i="4"/>
  <c r="Y9" i="4"/>
  <c r="AL9" i="4"/>
  <c r="Y23" i="4"/>
  <c r="AL23" i="4"/>
  <c r="G17" i="4"/>
  <c r="S14" i="4"/>
  <c r="Y14" i="4"/>
  <c r="AL14" i="4"/>
  <c r="S17" i="4"/>
  <c r="AL17" i="4"/>
  <c r="Y17" i="4"/>
  <c r="S20" i="4"/>
  <c r="AL20" i="4"/>
  <c r="Y20" i="4"/>
  <c r="Y7" i="4"/>
  <c r="AL7" i="4"/>
  <c r="AL10" i="4"/>
  <c r="Y10" i="4"/>
  <c r="AH22" i="4"/>
  <c r="AH18" i="4"/>
  <c r="AH21" i="4"/>
  <c r="AH20" i="4"/>
  <c r="AJ5" i="2"/>
  <c r="AI5" i="2" s="1"/>
  <c r="AH5" i="2"/>
  <c r="Y7" i="2"/>
  <c r="AH7" i="2"/>
  <c r="AJ7" i="2"/>
  <c r="AI7" i="2" s="1"/>
  <c r="AJ6" i="2"/>
  <c r="AI6" i="2" s="1"/>
  <c r="AH6" i="2"/>
  <c r="Y6" i="2"/>
  <c r="AJ23" i="4"/>
  <c r="AI23" i="4" s="1"/>
  <c r="AJ21" i="4"/>
  <c r="AI21" i="4" s="1"/>
  <c r="AJ19" i="4"/>
  <c r="AI19" i="4" s="1"/>
  <c r="AJ17" i="4"/>
  <c r="AI17" i="4" s="1"/>
  <c r="AH17" i="4"/>
  <c r="AJ15" i="4"/>
  <c r="AI15" i="4" s="1"/>
  <c r="AH15" i="4"/>
  <c r="AJ13" i="4"/>
  <c r="AI13" i="4" s="1"/>
  <c r="AH13" i="4"/>
  <c r="AJ11" i="4"/>
  <c r="AI11" i="4" s="1"/>
  <c r="AH11" i="4"/>
  <c r="AJ9" i="4"/>
  <c r="AI9" i="4" s="1"/>
  <c r="AH9" i="4"/>
  <c r="AJ7" i="4"/>
  <c r="AI7" i="4" s="1"/>
  <c r="AH7" i="4"/>
  <c r="AH6" i="4"/>
  <c r="AJ6" i="4"/>
  <c r="AI6" i="4" s="1"/>
  <c r="AJ22" i="4"/>
  <c r="AI22" i="4" s="1"/>
  <c r="AJ20" i="4"/>
  <c r="AI20" i="4" s="1"/>
  <c r="AJ18" i="4"/>
  <c r="AI18" i="4" s="1"/>
  <c r="AJ16" i="4"/>
  <c r="AI16" i="4" s="1"/>
  <c r="AH16" i="4"/>
  <c r="AH14" i="4"/>
  <c r="AJ14" i="4"/>
  <c r="AI14" i="4" s="1"/>
  <c r="AJ12" i="4"/>
  <c r="AH12" i="4"/>
  <c r="AI12" i="4"/>
  <c r="AJ10" i="4"/>
  <c r="AI10" i="4" s="1"/>
  <c r="AH10" i="4"/>
  <c r="AH8" i="4"/>
  <c r="AJ8" i="4"/>
  <c r="AI8" i="4" s="1"/>
  <c r="W5" i="4"/>
  <c r="X6" i="4" s="1"/>
  <c r="X22" i="4"/>
  <c r="X20" i="4"/>
  <c r="X18" i="4"/>
  <c r="X16" i="4"/>
  <c r="X14" i="4"/>
  <c r="X12" i="4"/>
  <c r="X10" i="4"/>
  <c r="X8" i="4"/>
  <c r="X23" i="4"/>
  <c r="X21" i="4"/>
  <c r="X19" i="4"/>
  <c r="X17" i="4"/>
  <c r="X15" i="4"/>
  <c r="X13" i="4"/>
  <c r="X11" i="4"/>
  <c r="X9" i="4"/>
  <c r="X7" i="4"/>
  <c r="H17" i="4"/>
  <c r="J17" i="4"/>
  <c r="E12" i="4"/>
  <c r="J9" i="4"/>
  <c r="J12" i="4"/>
  <c r="J13" i="4"/>
  <c r="F143" i="4"/>
  <c r="F142" i="4"/>
  <c r="H143" i="4"/>
  <c r="H142" i="4"/>
  <c r="H144" i="4" s="1"/>
  <c r="H40" i="4" s="1"/>
  <c r="T8" i="4" s="1"/>
  <c r="J143" i="4"/>
  <c r="J142" i="4"/>
  <c r="L143" i="4"/>
  <c r="L142" i="4"/>
  <c r="N143" i="4"/>
  <c r="N142" i="4"/>
  <c r="P143" i="4"/>
  <c r="P142" i="4"/>
  <c r="P144" i="4" s="1"/>
  <c r="P40" i="4" s="1"/>
  <c r="T16" i="4" s="1"/>
  <c r="R143" i="4"/>
  <c r="R142" i="4"/>
  <c r="T143" i="4"/>
  <c r="T142" i="4"/>
  <c r="V143" i="4"/>
  <c r="V142" i="4"/>
  <c r="F41" i="4"/>
  <c r="U6" i="4" s="1"/>
  <c r="H41" i="4"/>
  <c r="U8" i="4" s="1"/>
  <c r="J41" i="4"/>
  <c r="U10" i="4" s="1"/>
  <c r="L41" i="4"/>
  <c r="U12" i="4" s="1"/>
  <c r="N41" i="4"/>
  <c r="U14" i="4" s="1"/>
  <c r="P41" i="4"/>
  <c r="U16" i="4" s="1"/>
  <c r="R41" i="4"/>
  <c r="U18" i="4" s="1"/>
  <c r="T41" i="4"/>
  <c r="U20" i="4" s="1"/>
  <c r="V41" i="4"/>
  <c r="U22" i="4" s="1"/>
  <c r="J8" i="4"/>
  <c r="E11" i="4" s="1"/>
  <c r="E13" i="4"/>
  <c r="E143" i="4"/>
  <c r="E142" i="4"/>
  <c r="G143" i="4"/>
  <c r="G142" i="4"/>
  <c r="I143" i="4"/>
  <c r="I142" i="4"/>
  <c r="K143" i="4"/>
  <c r="K142" i="4"/>
  <c r="M143" i="4"/>
  <c r="M142" i="4"/>
  <c r="O143" i="4"/>
  <c r="O142" i="4"/>
  <c r="Q143" i="4"/>
  <c r="Q142" i="4"/>
  <c r="S143" i="4"/>
  <c r="S142" i="4"/>
  <c r="W143" i="4"/>
  <c r="W142" i="4"/>
  <c r="E41" i="4"/>
  <c r="U5" i="4" s="1"/>
  <c r="G41" i="4"/>
  <c r="U7" i="4" s="1"/>
  <c r="I41" i="4"/>
  <c r="U9" i="4" s="1"/>
  <c r="K41" i="4"/>
  <c r="U11" i="4" s="1"/>
  <c r="M41" i="4"/>
  <c r="U13" i="4" s="1"/>
  <c r="O41" i="4"/>
  <c r="U15" i="4" s="1"/>
  <c r="Q41" i="4"/>
  <c r="U17" i="4" s="1"/>
  <c r="S41" i="4"/>
  <c r="U19" i="4" s="1"/>
  <c r="W41" i="4"/>
  <c r="U23" i="4" s="1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AF39" i="2"/>
  <c r="AE39" i="2"/>
  <c r="AD39" i="2"/>
  <c r="AD143" i="2" s="1"/>
  <c r="AC39" i="2"/>
  <c r="AB39" i="2"/>
  <c r="AB143" i="2" s="1"/>
  <c r="AA39" i="2"/>
  <c r="Z39" i="2"/>
  <c r="Z143" i="2" s="1"/>
  <c r="Y39" i="2"/>
  <c r="X39" i="2"/>
  <c r="X143" i="2" s="1"/>
  <c r="W39" i="2"/>
  <c r="V39" i="2"/>
  <c r="V143" i="2" s="1"/>
  <c r="U39" i="2"/>
  <c r="U41" i="2" s="1"/>
  <c r="V21" i="2" s="1"/>
  <c r="T39" i="2"/>
  <c r="T142" i="2" s="1"/>
  <c r="S39" i="2"/>
  <c r="R39" i="2"/>
  <c r="R142" i="2" s="1"/>
  <c r="Q39" i="2"/>
  <c r="P39" i="2"/>
  <c r="P142" i="2" s="1"/>
  <c r="O39" i="2"/>
  <c r="N39" i="2"/>
  <c r="N142" i="2" s="1"/>
  <c r="M39" i="2"/>
  <c r="S13" i="2" s="1"/>
  <c r="L39" i="2"/>
  <c r="L142" i="2" s="1"/>
  <c r="K39" i="2"/>
  <c r="J39" i="2"/>
  <c r="J142" i="2" s="1"/>
  <c r="I39" i="2"/>
  <c r="H39" i="2"/>
  <c r="H142" i="2" s="1"/>
  <c r="G39" i="2"/>
  <c r="F39" i="2"/>
  <c r="F142" i="2" s="1"/>
  <c r="E39" i="2"/>
  <c r="S5" i="2" s="1"/>
  <c r="T5" i="2" s="1"/>
  <c r="C39" i="2"/>
  <c r="AF38" i="2"/>
  <c r="AE38" i="2"/>
  <c r="AD38" i="2"/>
  <c r="AC38" i="2"/>
  <c r="R29" i="2" s="1"/>
  <c r="AB38" i="2"/>
  <c r="R28" i="2" s="1"/>
  <c r="AA38" i="2"/>
  <c r="R27" i="2" s="1"/>
  <c r="Z38" i="2"/>
  <c r="R26" i="2" s="1"/>
  <c r="Y38" i="2"/>
  <c r="R25" i="2" s="1"/>
  <c r="X38" i="2"/>
  <c r="R24" i="2" s="1"/>
  <c r="W38" i="2"/>
  <c r="V38" i="2"/>
  <c r="U38" i="2"/>
  <c r="U40" i="2" s="1"/>
  <c r="U21" i="2" s="1"/>
  <c r="T38" i="2"/>
  <c r="R20" i="2" s="1"/>
  <c r="S38" i="2"/>
  <c r="R19" i="2" s="1"/>
  <c r="R38" i="2"/>
  <c r="R18" i="2" s="1"/>
  <c r="Q38" i="2"/>
  <c r="R17" i="2" s="1"/>
  <c r="P38" i="2"/>
  <c r="O38" i="2"/>
  <c r="N38" i="2"/>
  <c r="M38" i="2"/>
  <c r="L38" i="2"/>
  <c r="R12" i="2" s="1"/>
  <c r="K38" i="2"/>
  <c r="R11" i="2" s="1"/>
  <c r="J38" i="2"/>
  <c r="R10" i="2" s="1"/>
  <c r="I38" i="2"/>
  <c r="H38" i="2"/>
  <c r="R8" i="2" s="1"/>
  <c r="G38" i="2"/>
  <c r="R7" i="2" s="1"/>
  <c r="F38" i="2"/>
  <c r="E38" i="2"/>
  <c r="C38" i="2"/>
  <c r="C37" i="2"/>
  <c r="C36" i="2"/>
  <c r="C35" i="2"/>
  <c r="C34" i="2"/>
  <c r="C33" i="2"/>
  <c r="C32" i="2"/>
  <c r="C31" i="2"/>
  <c r="R30" i="2"/>
  <c r="C30" i="2"/>
  <c r="C29" i="2"/>
  <c r="S28" i="2"/>
  <c r="C28" i="2"/>
  <c r="C27" i="2"/>
  <c r="S26" i="2"/>
  <c r="C26" i="2"/>
  <c r="S25" i="2"/>
  <c r="C25" i="2"/>
  <c r="S24" i="2"/>
  <c r="C24" i="2"/>
  <c r="S23" i="2"/>
  <c r="R23" i="2"/>
  <c r="C23" i="2"/>
  <c r="S22" i="2"/>
  <c r="R22" i="2"/>
  <c r="C22" i="2"/>
  <c r="C21" i="2"/>
  <c r="S20" i="2"/>
  <c r="C20" i="2"/>
  <c r="S19" i="2"/>
  <c r="G19" i="2"/>
  <c r="C19" i="2"/>
  <c r="S18" i="2"/>
  <c r="C18" i="2"/>
  <c r="S17" i="2"/>
  <c r="T17" i="2" s="1"/>
  <c r="C17" i="2"/>
  <c r="S16" i="2"/>
  <c r="R16" i="2"/>
  <c r="G16" i="2"/>
  <c r="H16" i="2" s="1"/>
  <c r="C16" i="2"/>
  <c r="S15" i="2"/>
  <c r="R15" i="2"/>
  <c r="G15" i="2"/>
  <c r="H15" i="2" s="1"/>
  <c r="C15" i="2"/>
  <c r="S14" i="2"/>
  <c r="R14" i="2"/>
  <c r="C14" i="2"/>
  <c r="R13" i="2"/>
  <c r="C13" i="2"/>
  <c r="C12" i="2"/>
  <c r="S11" i="2"/>
  <c r="C11" i="2"/>
  <c r="S10" i="2"/>
  <c r="C10" i="2"/>
  <c r="S9" i="2"/>
  <c r="R9" i="2"/>
  <c r="C9" i="2"/>
  <c r="S8" i="2"/>
  <c r="C8" i="2"/>
  <c r="S7" i="2"/>
  <c r="J7" i="2"/>
  <c r="C7" i="2"/>
  <c r="R6" i="2"/>
  <c r="C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R5" i="2"/>
  <c r="J5" i="2"/>
  <c r="C5" i="2"/>
  <c r="S21" i="2" l="1"/>
  <c r="T144" i="4"/>
  <c r="T40" i="4" s="1"/>
  <c r="T20" i="4" s="1"/>
  <c r="L144" i="4"/>
  <c r="L40" i="4" s="1"/>
  <c r="T12" i="4" s="1"/>
  <c r="R144" i="4"/>
  <c r="R40" i="4" s="1"/>
  <c r="T18" i="4" s="1"/>
  <c r="J144" i="4"/>
  <c r="J40" i="4" s="1"/>
  <c r="T10" i="4" s="1"/>
  <c r="J11" i="2"/>
  <c r="S6" i="2"/>
  <c r="S12" i="2"/>
  <c r="T12" i="2" s="1"/>
  <c r="S30" i="2"/>
  <c r="V144" i="4"/>
  <c r="V40" i="4" s="1"/>
  <c r="T22" i="4" s="1"/>
  <c r="N144" i="4"/>
  <c r="N40" i="4" s="1"/>
  <c r="T14" i="4" s="1"/>
  <c r="F144" i="4"/>
  <c r="F40" i="4" s="1"/>
  <c r="T6" i="4" s="1"/>
  <c r="AL31" i="2"/>
  <c r="AF143" i="2"/>
  <c r="G17" i="2"/>
  <c r="T7" i="2"/>
  <c r="AL7" i="2"/>
  <c r="Z7" i="2"/>
  <c r="T11" i="2"/>
  <c r="AL11" i="2"/>
  <c r="Z11" i="2"/>
  <c r="T28" i="2"/>
  <c r="Z28" i="2"/>
  <c r="AL28" i="2"/>
  <c r="T10" i="2"/>
  <c r="AL10" i="2"/>
  <c r="Z10" i="2"/>
  <c r="T14" i="2"/>
  <c r="AL14" i="2"/>
  <c r="Z14" i="2"/>
  <c r="T15" i="2"/>
  <c r="AL15" i="2"/>
  <c r="Z15" i="2"/>
  <c r="T16" i="2"/>
  <c r="Z16" i="2"/>
  <c r="AL16" i="2"/>
  <c r="Z17" i="2"/>
  <c r="AL17" i="2"/>
  <c r="T18" i="2"/>
  <c r="AL18" i="2"/>
  <c r="Z18" i="2"/>
  <c r="T21" i="2"/>
  <c r="Z21" i="2"/>
  <c r="AL21" i="2"/>
  <c r="T25" i="2"/>
  <c r="Z25" i="2"/>
  <c r="AL25" i="2"/>
  <c r="T9" i="2"/>
  <c r="Z9" i="2"/>
  <c r="AL9" i="2"/>
  <c r="T13" i="2"/>
  <c r="Z13" i="2"/>
  <c r="AL13" i="2"/>
  <c r="T20" i="2"/>
  <c r="Z20" i="2"/>
  <c r="AL20" i="2"/>
  <c r="AL23" i="2"/>
  <c r="Z23" i="2"/>
  <c r="T24" i="2"/>
  <c r="Z24" i="2"/>
  <c r="AL24" i="2"/>
  <c r="T6" i="2"/>
  <c r="AL6" i="2"/>
  <c r="Z6" i="2"/>
  <c r="T30" i="2"/>
  <c r="AL30" i="2"/>
  <c r="Z30" i="2"/>
  <c r="Z5" i="2"/>
  <c r="AL5" i="2"/>
  <c r="T8" i="2"/>
  <c r="Z8" i="2"/>
  <c r="AL8" i="2"/>
  <c r="Z12" i="2"/>
  <c r="AL12" i="2"/>
  <c r="T19" i="2"/>
  <c r="AL19" i="2"/>
  <c r="Z19" i="2"/>
  <c r="T22" i="2"/>
  <c r="AL22" i="2"/>
  <c r="Z22" i="2"/>
  <c r="T23" i="2"/>
  <c r="T26" i="2"/>
  <c r="AL26" i="2"/>
  <c r="Z26" i="2"/>
  <c r="X5" i="4"/>
  <c r="AJ5" i="4"/>
  <c r="AI5" i="4" s="1"/>
  <c r="AH5" i="4"/>
  <c r="V142" i="2"/>
  <c r="Z142" i="2"/>
  <c r="AD142" i="2"/>
  <c r="F143" i="2"/>
  <c r="F144" i="2" s="1"/>
  <c r="F40" i="2" s="1"/>
  <c r="U6" i="2" s="1"/>
  <c r="J143" i="2"/>
  <c r="J144" i="2" s="1"/>
  <c r="J40" i="2" s="1"/>
  <c r="U10" i="2" s="1"/>
  <c r="N143" i="2"/>
  <c r="N144" i="2" s="1"/>
  <c r="N40" i="2" s="1"/>
  <c r="U14" i="2" s="1"/>
  <c r="R143" i="2"/>
  <c r="R144" i="2" s="1"/>
  <c r="R40" i="2" s="1"/>
  <c r="U18" i="2" s="1"/>
  <c r="R21" i="2"/>
  <c r="X142" i="2"/>
  <c r="AB142" i="2"/>
  <c r="AF142" i="2"/>
  <c r="H143" i="2"/>
  <c r="H144" i="2" s="1"/>
  <c r="H40" i="2" s="1"/>
  <c r="U8" i="2" s="1"/>
  <c r="L143" i="2"/>
  <c r="L144" i="2" s="1"/>
  <c r="L40" i="2" s="1"/>
  <c r="U12" i="2" s="1"/>
  <c r="P143" i="2"/>
  <c r="P144" i="2" s="1"/>
  <c r="P40" i="2" s="1"/>
  <c r="U16" i="2" s="1"/>
  <c r="T143" i="2"/>
  <c r="T144" i="2" s="1"/>
  <c r="T40" i="2" s="1"/>
  <c r="U20" i="2" s="1"/>
  <c r="W144" i="4"/>
  <c r="W40" i="4" s="1"/>
  <c r="T23" i="4" s="1"/>
  <c r="S144" i="4"/>
  <c r="S40" i="4" s="1"/>
  <c r="T19" i="4" s="1"/>
  <c r="Q144" i="4"/>
  <c r="Q40" i="4" s="1"/>
  <c r="T17" i="4" s="1"/>
  <c r="O144" i="4"/>
  <c r="O40" i="4" s="1"/>
  <c r="T15" i="4" s="1"/>
  <c r="M144" i="4"/>
  <c r="M40" i="4" s="1"/>
  <c r="T13" i="4" s="1"/>
  <c r="K144" i="4"/>
  <c r="K40" i="4" s="1"/>
  <c r="T11" i="4" s="1"/>
  <c r="I144" i="4"/>
  <c r="I40" i="4" s="1"/>
  <c r="T9" i="4" s="1"/>
  <c r="G144" i="4"/>
  <c r="G40" i="4" s="1"/>
  <c r="T7" i="4" s="1"/>
  <c r="E144" i="4"/>
  <c r="E40" i="4" s="1"/>
  <c r="T5" i="4" s="1"/>
  <c r="J18" i="4"/>
  <c r="K17" i="4"/>
  <c r="E12" i="2"/>
  <c r="J8" i="2"/>
  <c r="E11" i="2" s="1"/>
  <c r="J9" i="2"/>
  <c r="J12" i="2"/>
  <c r="E13" i="2"/>
  <c r="J13" i="2"/>
  <c r="J17" i="2"/>
  <c r="H17" i="2"/>
  <c r="E142" i="2"/>
  <c r="E143" i="2"/>
  <c r="G142" i="2"/>
  <c r="G143" i="2"/>
  <c r="I142" i="2"/>
  <c r="I144" i="2" s="1"/>
  <c r="I40" i="2" s="1"/>
  <c r="U9" i="2" s="1"/>
  <c r="I143" i="2"/>
  <c r="K142" i="2"/>
  <c r="K143" i="2"/>
  <c r="M142" i="2"/>
  <c r="M143" i="2"/>
  <c r="O142" i="2"/>
  <c r="O143" i="2"/>
  <c r="Q142" i="2"/>
  <c r="Q144" i="2" s="1"/>
  <c r="Q40" i="2" s="1"/>
  <c r="U17" i="2" s="1"/>
  <c r="Q143" i="2"/>
  <c r="S142" i="2"/>
  <c r="S143" i="2"/>
  <c r="W143" i="2"/>
  <c r="W142" i="2"/>
  <c r="Y143" i="2"/>
  <c r="Y142" i="2"/>
  <c r="AA143" i="2"/>
  <c r="AA142" i="2"/>
  <c r="S27" i="2"/>
  <c r="AC143" i="2"/>
  <c r="AC142" i="2"/>
  <c r="AC144" i="2" s="1"/>
  <c r="AC40" i="2" s="1"/>
  <c r="U29" i="2" s="1"/>
  <c r="S29" i="2"/>
  <c r="AE143" i="2"/>
  <c r="AE142" i="2"/>
  <c r="E41" i="2"/>
  <c r="V5" i="2" s="1"/>
  <c r="I41" i="2"/>
  <c r="V9" i="2" s="1"/>
  <c r="M41" i="2"/>
  <c r="V13" i="2" s="1"/>
  <c r="Q41" i="2"/>
  <c r="V17" i="2" s="1"/>
  <c r="Y41" i="2"/>
  <c r="V25" i="2" s="1"/>
  <c r="AC41" i="2"/>
  <c r="V29" i="2" s="1"/>
  <c r="V144" i="2"/>
  <c r="V40" i="2" s="1"/>
  <c r="U22" i="2" s="1"/>
  <c r="Z144" i="2"/>
  <c r="Z40" i="2" s="1"/>
  <c r="U26" i="2" s="1"/>
  <c r="AD144" i="2"/>
  <c r="AD40" i="2" s="1"/>
  <c r="U30" i="2" s="1"/>
  <c r="G41" i="2"/>
  <c r="V7" i="2" s="1"/>
  <c r="K41" i="2"/>
  <c r="V11" i="2" s="1"/>
  <c r="O41" i="2"/>
  <c r="V15" i="2" s="1"/>
  <c r="S41" i="2"/>
  <c r="V19" i="2" s="1"/>
  <c r="W41" i="2"/>
  <c r="V23" i="2" s="1"/>
  <c r="AA41" i="2"/>
  <c r="V27" i="2" s="1"/>
  <c r="AE41" i="2"/>
  <c r="X144" i="2"/>
  <c r="X40" i="2" s="1"/>
  <c r="U24" i="2" s="1"/>
  <c r="AB144" i="2"/>
  <c r="AB40" i="2" s="1"/>
  <c r="U28" i="2" s="1"/>
  <c r="AF144" i="2"/>
  <c r="AF40" i="2" s="1"/>
  <c r="F41" i="2"/>
  <c r="V6" i="2" s="1"/>
  <c r="H41" i="2"/>
  <c r="V8" i="2" s="1"/>
  <c r="J41" i="2"/>
  <c r="V10" i="2" s="1"/>
  <c r="L41" i="2"/>
  <c r="V12" i="2" s="1"/>
  <c r="N41" i="2"/>
  <c r="V14" i="2" s="1"/>
  <c r="P41" i="2"/>
  <c r="V16" i="2" s="1"/>
  <c r="R41" i="2"/>
  <c r="V18" i="2" s="1"/>
  <c r="T41" i="2"/>
  <c r="V20" i="2" s="1"/>
  <c r="V41" i="2"/>
  <c r="V22" i="2" s="1"/>
  <c r="X41" i="2"/>
  <c r="V24" i="2" s="1"/>
  <c r="Z41" i="2"/>
  <c r="V26" i="2" s="1"/>
  <c r="AB41" i="2"/>
  <c r="V28" i="2" s="1"/>
  <c r="AD41" i="2"/>
  <c r="V30" i="2" s="1"/>
  <c r="AF41" i="2"/>
  <c r="M144" i="2" l="1"/>
  <c r="M40" i="2" s="1"/>
  <c r="U13" i="2" s="1"/>
  <c r="E144" i="2"/>
  <c r="E40" i="2" s="1"/>
  <c r="U5" i="2" s="1"/>
  <c r="AL32" i="2"/>
  <c r="T27" i="2"/>
  <c r="AL27" i="2"/>
  <c r="Z27" i="2"/>
  <c r="S144" i="2"/>
  <c r="S40" i="2" s="1"/>
  <c r="U19" i="2" s="1"/>
  <c r="O144" i="2"/>
  <c r="O40" i="2" s="1"/>
  <c r="U15" i="2" s="1"/>
  <c r="K144" i="2"/>
  <c r="K40" i="2" s="1"/>
  <c r="U11" i="2" s="1"/>
  <c r="G144" i="2"/>
  <c r="G40" i="2" s="1"/>
  <c r="U7" i="2" s="1"/>
  <c r="T29" i="2"/>
  <c r="Z29" i="2"/>
  <c r="AL29" i="2"/>
  <c r="J19" i="4"/>
  <c r="K18" i="4"/>
  <c r="O15" i="4"/>
  <c r="N15" i="4"/>
  <c r="AE144" i="2"/>
  <c r="AE40" i="2" s="1"/>
  <c r="AA144" i="2"/>
  <c r="AA40" i="2" s="1"/>
  <c r="U27" i="2" s="1"/>
  <c r="Y144" i="2"/>
  <c r="Y40" i="2" s="1"/>
  <c r="U25" i="2" s="1"/>
  <c r="W144" i="2"/>
  <c r="W40" i="2" s="1"/>
  <c r="U23" i="2" s="1"/>
  <c r="J18" i="2"/>
  <c r="K17" i="2"/>
  <c r="K19" i="4" l="1"/>
  <c r="J20" i="4"/>
  <c r="O16" i="4"/>
  <c r="N16" i="4"/>
  <c r="J19" i="2"/>
  <c r="N16" i="2" s="1"/>
  <c r="O15" i="2"/>
  <c r="K18" i="2"/>
  <c r="N15" i="2"/>
  <c r="K20" i="4" l="1"/>
  <c r="J21" i="4"/>
  <c r="N18" i="4" s="1"/>
  <c r="O17" i="4"/>
  <c r="N17" i="4"/>
  <c r="J20" i="2"/>
  <c r="K19" i="2"/>
  <c r="N17" i="2"/>
  <c r="O16" i="2"/>
  <c r="K21" i="4" l="1"/>
  <c r="J22" i="4"/>
  <c r="N19" i="4" s="1"/>
  <c r="O18" i="4"/>
  <c r="J21" i="2"/>
  <c r="N18" i="2" s="1"/>
  <c r="K20" i="2"/>
  <c r="O17" i="2"/>
  <c r="K22" i="4" l="1"/>
  <c r="O19" i="4"/>
  <c r="J23" i="4"/>
  <c r="N20" i="4"/>
  <c r="J22" i="2"/>
  <c r="K21" i="2"/>
  <c r="O18" i="2"/>
  <c r="K23" i="4" l="1"/>
  <c r="O20" i="4"/>
  <c r="J24" i="4"/>
  <c r="N21" i="4"/>
  <c r="J23" i="2"/>
  <c r="K22" i="2"/>
  <c r="N20" i="2"/>
  <c r="O19" i="2"/>
  <c r="N19" i="2"/>
  <c r="K24" i="4" l="1"/>
  <c r="O21" i="4"/>
  <c r="J25" i="4"/>
  <c r="N22" i="4"/>
  <c r="O20" i="2"/>
  <c r="J24" i="2"/>
  <c r="K23" i="2"/>
  <c r="K25" i="4" l="1"/>
  <c r="O22" i="4"/>
  <c r="J26" i="4"/>
  <c r="N23" i="4"/>
  <c r="J25" i="2"/>
  <c r="K24" i="2"/>
  <c r="N22" i="2"/>
  <c r="O21" i="2"/>
  <c r="N21" i="2"/>
  <c r="K26" i="4" l="1"/>
  <c r="O23" i="4"/>
  <c r="J27" i="4"/>
  <c r="N24" i="4"/>
  <c r="O22" i="2"/>
  <c r="J26" i="2"/>
  <c r="K25" i="2"/>
  <c r="K27" i="4" l="1"/>
  <c r="O24" i="4"/>
  <c r="O26" i="4" s="1"/>
  <c r="P26" i="4" s="1"/>
  <c r="K26" i="2"/>
  <c r="J27" i="2"/>
  <c r="N24" i="2" s="1"/>
  <c r="O23" i="2"/>
  <c r="N23" i="2"/>
  <c r="K27" i="2" l="1"/>
  <c r="O24" i="2"/>
  <c r="O26" i="2" s="1"/>
  <c r="P26" i="2" s="1"/>
  <c r="Z20" i="5" l="1"/>
  <c r="X8" i="2" s="1"/>
  <c r="X20" i="5"/>
  <c r="W8" i="2" s="1"/>
  <c r="AK8" i="2" s="1"/>
  <c r="X79" i="5"/>
  <c r="X33" i="5"/>
  <c r="W21" i="2" s="1"/>
  <c r="AK21" i="2" s="1"/>
  <c r="X35" i="5"/>
  <c r="X26" i="5"/>
  <c r="W14" i="2" s="1"/>
  <c r="AK14" i="2" s="1"/>
  <c r="Z58" i="5"/>
  <c r="X71" i="5"/>
  <c r="X64" i="5"/>
  <c r="Z41" i="5"/>
  <c r="Z84" i="5"/>
  <c r="Z49" i="5"/>
  <c r="Z31" i="5"/>
  <c r="X19" i="2" s="1"/>
  <c r="X85" i="5"/>
  <c r="Z71" i="5"/>
  <c r="X22" i="5"/>
  <c r="W10" i="2" s="1"/>
  <c r="AK10" i="2" s="1"/>
  <c r="Z56" i="5"/>
  <c r="Z27" i="5"/>
  <c r="X15" i="2" s="1"/>
  <c r="Z61" i="5"/>
  <c r="X61" i="5"/>
  <c r="Z69" i="5"/>
  <c r="X88" i="5"/>
  <c r="Z66" i="5"/>
  <c r="X47" i="5"/>
  <c r="W25" i="2" s="1"/>
  <c r="AK25" i="2" s="1"/>
  <c r="X27" i="5"/>
  <c r="W15" i="2" s="1"/>
  <c r="AK15" i="2" s="1"/>
  <c r="X67" i="5"/>
  <c r="X60" i="5"/>
  <c r="X57" i="5"/>
  <c r="Z79" i="5"/>
  <c r="X87" i="5"/>
  <c r="X23" i="5"/>
  <c r="W11" i="2" s="1"/>
  <c r="AK11" i="2" s="1"/>
  <c r="X50" i="5"/>
  <c r="Z53" i="5"/>
  <c r="X90" i="5"/>
  <c r="X70" i="5"/>
  <c r="Z40" i="5"/>
  <c r="X73" i="5"/>
  <c r="Z47" i="5"/>
  <c r="X25" i="2" s="1"/>
  <c r="Z36" i="5"/>
  <c r="Z50" i="5"/>
  <c r="Z28" i="5"/>
  <c r="X16" i="2" s="1"/>
  <c r="X74" i="5"/>
  <c r="Z77" i="5"/>
  <c r="Z63" i="5"/>
  <c r="Z39" i="5"/>
  <c r="X25" i="5"/>
  <c r="W13" i="2" s="1"/>
  <c r="AK13" i="2" s="1"/>
  <c r="Z73" i="5"/>
  <c r="Z25" i="5"/>
  <c r="X13" i="2" s="1"/>
  <c r="Z45" i="5"/>
  <c r="X89" i="5"/>
  <c r="X68" i="5"/>
  <c r="Z57" i="5"/>
  <c r="X75" i="5"/>
  <c r="X81" i="5"/>
  <c r="X78" i="5"/>
  <c r="X24" i="5"/>
  <c r="W12" i="2" s="1"/>
  <c r="AK12" i="2" s="1"/>
  <c r="X32" i="5"/>
  <c r="W20" i="2" s="1"/>
  <c r="AK20" i="2" s="1"/>
  <c r="X53" i="5"/>
  <c r="Z65" i="5"/>
  <c r="Z88" i="5"/>
  <c r="Z86" i="5"/>
  <c r="X38" i="5"/>
  <c r="Z30" i="5"/>
  <c r="X18" i="2" s="1"/>
  <c r="Z55" i="5"/>
  <c r="Z52" i="5"/>
  <c r="X26" i="2" s="1"/>
  <c r="Z29" i="5"/>
  <c r="X17" i="2" s="1"/>
  <c r="X48" i="5"/>
  <c r="X29" i="5"/>
  <c r="W17" i="2" s="1"/>
  <c r="AK17" i="2" s="1"/>
  <c r="X43" i="5"/>
  <c r="Z23" i="5"/>
  <c r="X11" i="2" s="1"/>
  <c r="X92" i="5"/>
  <c r="W30" i="2" s="1"/>
  <c r="AK30" i="2" s="1"/>
  <c r="Z38" i="5"/>
  <c r="Z37" i="5"/>
  <c r="X23" i="2" s="1"/>
  <c r="X44" i="5"/>
  <c r="Z78" i="5"/>
  <c r="X56" i="5"/>
  <c r="Z89" i="5"/>
  <c r="X30" i="5"/>
  <c r="W18" i="2" s="1"/>
  <c r="AK18" i="2" s="1"/>
  <c r="Z42" i="5"/>
  <c r="X24" i="2" s="1"/>
  <c r="Z70" i="5"/>
  <c r="X58" i="5"/>
  <c r="X21" i="5"/>
  <c r="W9" i="2" s="1"/>
  <c r="AK9" i="2" s="1"/>
  <c r="Z85" i="5"/>
  <c r="Z75" i="5"/>
  <c r="X28" i="5"/>
  <c r="W16" i="2" s="1"/>
  <c r="AK16" i="2" s="1"/>
  <c r="X83" i="5"/>
  <c r="X77" i="5"/>
  <c r="X91" i="5"/>
  <c r="Z46" i="5"/>
  <c r="X34" i="5"/>
  <c r="W22" i="2" s="1"/>
  <c r="AK22" i="2" s="1"/>
  <c r="Z43" i="5"/>
  <c r="Z67" i="5"/>
  <c r="X55" i="5"/>
  <c r="Z68" i="5"/>
  <c r="X36" i="5"/>
  <c r="Z83" i="5"/>
  <c r="X52" i="5"/>
  <c r="W26" i="2" s="1"/>
  <c r="AK26" i="2" s="1"/>
  <c r="Z74" i="5"/>
  <c r="X66" i="5"/>
  <c r="Z64" i="5"/>
  <c r="Z26" i="5"/>
  <c r="X14" i="2" s="1"/>
  <c r="X62" i="5"/>
  <c r="W27" i="2" s="1"/>
  <c r="AK27" i="2" s="1"/>
  <c r="Z72" i="5"/>
  <c r="X28" i="2" s="1"/>
  <c r="Z32" i="5"/>
  <c r="X20" i="2" s="1"/>
  <c r="Z60" i="5"/>
  <c r="X63" i="5"/>
  <c r="X72" i="5"/>
  <c r="W28" i="2" s="1"/>
  <c r="AK28" i="2" s="1"/>
  <c r="Z48" i="5"/>
  <c r="X80" i="5"/>
  <c r="X40" i="5"/>
  <c r="Z62" i="5"/>
  <c r="X27" i="2" s="1"/>
  <c r="Z34" i="5"/>
  <c r="X22" i="2" s="1"/>
  <c r="X42" i="5"/>
  <c r="W24" i="2" s="1"/>
  <c r="AK24" i="2" s="1"/>
  <c r="Z92" i="5"/>
  <c r="X30" i="2" s="1"/>
  <c r="Z59" i="5"/>
  <c r="Z21" i="5"/>
  <c r="X9" i="2" s="1"/>
  <c r="Z22" i="5"/>
  <c r="X10" i="2" s="1"/>
  <c r="Z82" i="5"/>
  <c r="X29" i="2" s="1"/>
  <c r="Z76" i="5"/>
  <c r="Z91" i="5"/>
  <c r="X76" i="5"/>
  <c r="Z80" i="5"/>
  <c r="X69" i="5"/>
  <c r="X45" i="5"/>
  <c r="X41" i="5"/>
  <c r="X46" i="5"/>
  <c r="X39" i="5"/>
  <c r="Z24" i="5"/>
  <c r="X12" i="2" s="1"/>
  <c r="Z54" i="5"/>
  <c r="X84" i="5"/>
  <c r="Z44" i="5"/>
  <c r="X86" i="5"/>
  <c r="X31" i="5"/>
  <c r="W19" i="2" s="1"/>
  <c r="AK19" i="2" s="1"/>
  <c r="Z90" i="5"/>
  <c r="X49" i="5"/>
  <c r="Z81" i="5"/>
  <c r="X51" i="5"/>
  <c r="X54" i="5"/>
  <c r="Z51" i="5"/>
  <c r="X82" i="5"/>
  <c r="W29" i="2" s="1"/>
  <c r="AK29" i="2" s="1"/>
  <c r="X65" i="5"/>
  <c r="Z33" i="5"/>
  <c r="X21" i="2" s="1"/>
  <c r="Z35" i="5"/>
  <c r="X59" i="5"/>
  <c r="X37" i="5"/>
  <c r="W23" i="2" s="1"/>
  <c r="AK23" i="2" s="1"/>
  <c r="Z87" i="5"/>
  <c r="Q82" i="5"/>
  <c r="Q54" i="5"/>
  <c r="O85" i="5"/>
  <c r="Q67" i="5"/>
  <c r="Q85" i="5"/>
  <c r="O64" i="5"/>
  <c r="Q63" i="5"/>
  <c r="Q53" i="5"/>
  <c r="O46" i="5"/>
  <c r="O79" i="5"/>
  <c r="Q21" i="5"/>
  <c r="O45" i="5"/>
  <c r="Q52" i="5"/>
  <c r="Q81" i="5"/>
  <c r="Q92" i="5"/>
  <c r="Q88" i="5"/>
  <c r="Q68" i="5"/>
  <c r="Q59" i="5"/>
  <c r="Q70" i="5"/>
  <c r="O20" i="5"/>
  <c r="O48" i="5"/>
  <c r="O29" i="5"/>
  <c r="O91" i="5"/>
  <c r="Q26" i="5"/>
  <c r="O22" i="5"/>
  <c r="Q45" i="5"/>
  <c r="Q28" i="5"/>
  <c r="O92" i="5"/>
  <c r="Q76" i="5"/>
  <c r="Q23" i="5"/>
  <c r="Q64" i="5"/>
  <c r="Q43" i="5"/>
  <c r="Q46" i="5"/>
  <c r="Q24" i="5"/>
  <c r="O42" i="5"/>
  <c r="O50" i="5"/>
  <c r="Q42" i="5"/>
  <c r="Q72" i="5"/>
  <c r="Q60" i="5"/>
  <c r="Q58" i="5"/>
  <c r="O44" i="5"/>
  <c r="O83" i="5"/>
  <c r="O82" i="5"/>
  <c r="O87" i="5"/>
  <c r="O59" i="5"/>
  <c r="O31" i="5"/>
  <c r="O36" i="5"/>
  <c r="Q51" i="5"/>
  <c r="Q91" i="5"/>
  <c r="Q50" i="5"/>
  <c r="O40" i="5"/>
  <c r="O38" i="5"/>
  <c r="Q71" i="5"/>
  <c r="Q57" i="5"/>
  <c r="O49" i="5"/>
  <c r="Q73" i="5"/>
  <c r="O77" i="5"/>
  <c r="Q86" i="5"/>
  <c r="O72" i="5"/>
  <c r="Q87" i="5"/>
  <c r="O51" i="5"/>
  <c r="O57" i="5"/>
  <c r="O69" i="5"/>
  <c r="O74" i="5"/>
  <c r="O89" i="5"/>
  <c r="Q61" i="5"/>
  <c r="O61" i="5"/>
  <c r="Q90" i="5"/>
  <c r="O71" i="5"/>
  <c r="Q80" i="5"/>
  <c r="O28" i="5"/>
  <c r="Q34" i="5"/>
  <c r="O32" i="5"/>
  <c r="Q55" i="5"/>
  <c r="Q29" i="5"/>
  <c r="O60" i="5"/>
  <c r="Q62" i="5"/>
  <c r="O35" i="5"/>
  <c r="Q39" i="5"/>
  <c r="Q78" i="5"/>
  <c r="O43" i="5"/>
  <c r="Q47" i="5"/>
  <c r="O54" i="5"/>
  <c r="Q75" i="5"/>
  <c r="O23" i="5"/>
  <c r="Q33" i="5"/>
  <c r="O90" i="5"/>
  <c r="O24" i="5"/>
  <c r="O37" i="5"/>
  <c r="O25" i="5"/>
  <c r="Q35" i="5"/>
  <c r="O65" i="5"/>
  <c r="Q79" i="5"/>
  <c r="Q77" i="5"/>
  <c r="Q38" i="5"/>
  <c r="Q27" i="5"/>
  <c r="Q69" i="5"/>
  <c r="O39" i="5"/>
  <c r="Q44" i="5"/>
  <c r="Q30" i="5"/>
  <c r="Q40" i="5"/>
  <c r="Q25" i="5"/>
  <c r="O67" i="5"/>
  <c r="O75" i="5"/>
  <c r="O63" i="5"/>
  <c r="O30" i="5"/>
  <c r="O56" i="5"/>
  <c r="Q74" i="5"/>
  <c r="O41" i="5"/>
  <c r="O62" i="5"/>
  <c r="Q36" i="5"/>
  <c r="Q89" i="5"/>
  <c r="O76" i="5"/>
  <c r="Q31" i="5"/>
  <c r="O33" i="5"/>
  <c r="Q48" i="5"/>
  <c r="O73" i="5"/>
  <c r="O86" i="5"/>
  <c r="Q20" i="5"/>
  <c r="Q41" i="5"/>
  <c r="O21" i="5"/>
  <c r="O27" i="5"/>
  <c r="O52" i="5"/>
  <c r="Q66" i="5"/>
  <c r="Q84" i="5"/>
  <c r="O53" i="5"/>
  <c r="Q56" i="5"/>
  <c r="Q49" i="5"/>
  <c r="O68" i="5"/>
  <c r="O58" i="5"/>
  <c r="O47" i="5"/>
  <c r="O88" i="5"/>
  <c r="O81" i="5"/>
  <c r="O70" i="5"/>
  <c r="Q37" i="5"/>
  <c r="O34" i="5"/>
  <c r="O80" i="5"/>
  <c r="O84" i="5"/>
  <c r="Q65" i="5"/>
  <c r="O66" i="5"/>
  <c r="O55" i="5"/>
  <c r="Q32" i="5"/>
  <c r="O78" i="5"/>
  <c r="Q83" i="5"/>
  <c r="Q22" i="5"/>
  <c r="O26" i="5"/>
  <c r="Y12" i="2" l="1"/>
  <c r="AJ12" i="2"/>
  <c r="AI12" i="2" s="1"/>
  <c r="AH12" i="2"/>
  <c r="AH22" i="2"/>
  <c r="Y22" i="2"/>
  <c r="AJ22" i="2"/>
  <c r="AI22" i="2" s="1"/>
  <c r="AJ20" i="2"/>
  <c r="AI20" i="2" s="1"/>
  <c r="AH20" i="2"/>
  <c r="Y20" i="2"/>
  <c r="Y13" i="2"/>
  <c r="AJ13" i="2"/>
  <c r="AI13" i="2" s="1"/>
  <c r="AH13" i="2"/>
  <c r="AH27" i="2"/>
  <c r="AJ27" i="2"/>
  <c r="AI27" i="2" s="1"/>
  <c r="Y27" i="2"/>
  <c r="Y28" i="2"/>
  <c r="AJ28" i="2"/>
  <c r="AI28" i="2" s="1"/>
  <c r="AH28" i="2"/>
  <c r="AH24" i="2"/>
  <c r="AJ24" i="2"/>
  <c r="AI24" i="2" s="1"/>
  <c r="Y24" i="2"/>
  <c r="AH30" i="2"/>
  <c r="AH18" i="2"/>
  <c r="AJ18" i="2"/>
  <c r="AI18" i="2" s="1"/>
  <c r="Y18" i="2"/>
  <c r="AJ21" i="2"/>
  <c r="AI21" i="2" s="1"/>
  <c r="Y21" i="2"/>
  <c r="AH21" i="2"/>
  <c r="Y29" i="2"/>
  <c r="AJ29" i="2"/>
  <c r="AI29" i="2" s="1"/>
  <c r="AH29" i="2"/>
  <c r="Y11" i="2"/>
  <c r="AJ11" i="2"/>
  <c r="AI11" i="2" s="1"/>
  <c r="AH11" i="2"/>
  <c r="AH25" i="2"/>
  <c r="Y25" i="2"/>
  <c r="AJ25" i="2"/>
  <c r="AI25" i="2" s="1"/>
  <c r="Y10" i="2"/>
  <c r="AJ10" i="2"/>
  <c r="AI10" i="2" s="1"/>
  <c r="AH10" i="2"/>
  <c r="AH14" i="2"/>
  <c r="Y14" i="2"/>
  <c r="AJ14" i="2"/>
  <c r="AI14" i="2" s="1"/>
  <c r="AH19" i="2"/>
  <c r="Y19" i="2"/>
  <c r="AJ19" i="2"/>
  <c r="AI19" i="2" s="1"/>
  <c r="AJ9" i="2"/>
  <c r="AI9" i="2" s="1"/>
  <c r="AH9" i="2"/>
  <c r="Y9" i="2"/>
  <c r="AJ30" i="2"/>
  <c r="AI30" i="2" s="1"/>
  <c r="Y17" i="2"/>
  <c r="AH17" i="2"/>
  <c r="AJ17" i="2"/>
  <c r="AI17" i="2" s="1"/>
  <c r="Y15" i="2"/>
  <c r="AJ15" i="2"/>
  <c r="AI15" i="2" s="1"/>
  <c r="AH15" i="2"/>
  <c r="Y23" i="2"/>
  <c r="AH23" i="2"/>
  <c r="AJ23" i="2"/>
  <c r="AI23" i="2" s="1"/>
  <c r="AJ26" i="2"/>
  <c r="AI26" i="2" s="1"/>
  <c r="AH26" i="2"/>
  <c r="Y26" i="2"/>
  <c r="AH16" i="2"/>
  <c r="Y16" i="2"/>
  <c r="AJ16" i="2"/>
  <c r="AI16" i="2" s="1"/>
  <c r="AH8" i="2"/>
  <c r="AJ8" i="2"/>
  <c r="AI8" i="2" s="1"/>
  <c r="Y8" i="2"/>
</calcChain>
</file>

<file path=xl/sharedStrings.xml><?xml version="1.0" encoding="utf-8"?>
<sst xmlns="http://schemas.openxmlformats.org/spreadsheetml/2006/main" count="711" uniqueCount="90">
  <si>
    <t>Enter values in high-lighted yellow cells -- all other cells are calculated</t>
  </si>
  <si>
    <t>Body weight. if there is no data, leave cells empty—do not enter a zero (0).</t>
  </si>
  <si>
    <t>Outside range</t>
  </si>
  <si>
    <t>g</t>
  </si>
  <si>
    <t>Unif %</t>
  </si>
  <si>
    <t>CV%</t>
  </si>
  <si>
    <t>Number of birds weighed</t>
  </si>
  <si>
    <t>Mean body weight</t>
  </si>
  <si>
    <t>Mean + 10%</t>
  </si>
  <si>
    <t>Mean – 10%</t>
  </si>
  <si>
    <t>%</t>
  </si>
  <si>
    <t>Body weight Range</t>
  </si>
  <si>
    <t>Count</t>
  </si>
  <si>
    <t>Min</t>
  </si>
  <si>
    <t>Normal distr. Curve</t>
  </si>
  <si>
    <t>Max</t>
  </si>
  <si>
    <t>x</t>
  </si>
  <si>
    <t>y</t>
  </si>
  <si>
    <t>Intervals</t>
  </si>
  <si>
    <t>stdev</t>
  </si>
  <si>
    <t>Week 15</t>
  </si>
  <si>
    <t>Week 16</t>
  </si>
  <si>
    <t>Week 17</t>
  </si>
  <si>
    <t>Week 18</t>
  </si>
  <si>
    <t>Total birds</t>
  </si>
  <si>
    <t>NORMINV(rand(),mean,standard_dev)</t>
  </si>
  <si>
    <t>Bird #</t>
  </si>
  <si>
    <t>Average</t>
  </si>
  <si>
    <t>Uniformity</t>
  </si>
  <si>
    <t>Body Weights - copy and "paste special" data values into column B for each week to obtain graphs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</si>
  <si>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</si>
  <si>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</si>
  <si>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</si>
  <si>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</si>
  <si>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</si>
  <si>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</si>
  <si>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</si>
  <si>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</si>
  <si>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</si>
  <si>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</si>
  <si>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</si>
  <si>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</si>
  <si>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</si>
  <si>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</si>
  <si>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35</t>
  </si>
  <si>
    <t>Week 40</t>
  </si>
  <si>
    <t>Week 45</t>
  </si>
  <si>
    <t>Week 50</t>
  </si>
  <si>
    <t>Week 60</t>
  </si>
  <si>
    <t>Week 70</t>
  </si>
  <si>
    <t>Week 80</t>
  </si>
  <si>
    <t>Week 90</t>
  </si>
  <si>
    <t>Week 100</t>
  </si>
  <si>
    <t>Week 110</t>
  </si>
  <si>
    <t>Week 0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</si>
  <si>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</si>
  <si>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</si>
  <si>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</si>
  <si>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</si>
  <si>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</si>
  <si>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</si>
  <si>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</si>
  <si>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</si>
  <si>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</si>
  <si>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</si>
  <si>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</si>
  <si>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</si>
  <si>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</si>
  <si>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</si>
  <si>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Body Weights - copy and paste special data values into column B for each week to obtain graphs</t>
  </si>
  <si>
    <t>Arrival</t>
  </si>
  <si>
    <t>Standards</t>
  </si>
  <si>
    <t>Age</t>
  </si>
  <si>
    <t>weeks</t>
  </si>
  <si>
    <t>–</t>
  </si>
  <si>
    <t>Hy-Line Brown Commercial</t>
  </si>
  <si>
    <t>Hy-Line W-36 Commercial</t>
  </si>
  <si>
    <t>Hy-Line Brown</t>
  </si>
  <si>
    <t>Hy-Line W-36</t>
  </si>
  <si>
    <t>Breed</t>
  </si>
  <si>
    <t>Breed:</t>
  </si>
  <si>
    <t>Click to use dropdown menu</t>
  </si>
  <si>
    <t>Standards will populate with breed selection</t>
  </si>
  <si>
    <t>Actual</t>
  </si>
  <si>
    <t>Standard</t>
  </si>
  <si>
    <t>Weekly wt. gain</t>
  </si>
  <si>
    <t>Hidden</t>
  </si>
  <si>
    <t>lb</t>
  </si>
  <si>
    <t>Hy-Line W-80</t>
  </si>
  <si>
    <t>Hy-Line W-80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</si>
</sst>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%"/>
    <numFmt numFmtId="166" formatCode="0.0"/>
    <numFmt numFmtId="167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23">
    <xf numFmtId="0" fontId="0" fillId="0" borderId="0" xfId="0"/>
    <xf numFmtId="0" fontId="1" fillId="2" borderId="0" xfId="2" applyFill="1" applyAlignment="1">
      <alignment vertical="center"/>
    </xf>
    <xf numFmtId="0" fontId="1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vertical="center"/>
    </xf>
    <xf numFmtId="0" fontId="1" fillId="0" borderId="0" xfId="2" applyAlignment="1">
      <alignment vertical="center"/>
    </xf>
    <xf numFmtId="0" fontId="3" fillId="0" borderId="0" xfId="2" applyFont="1" applyAlignment="1">
      <alignment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vertical="center"/>
    </xf>
    <xf numFmtId="164" fontId="2" fillId="0" borderId="0" xfId="2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" fillId="3" borderId="4" xfId="2" applyFill="1" applyBorder="1" applyAlignment="1">
      <alignment vertical="center"/>
    </xf>
    <xf numFmtId="0" fontId="1" fillId="3" borderId="5" xfId="2" applyFill="1" applyBorder="1" applyAlignment="1">
      <alignment vertical="center"/>
    </xf>
    <xf numFmtId="0" fontId="1" fillId="3" borderId="6" xfId="2" applyFill="1" applyBorder="1" applyAlignment="1">
      <alignment vertical="center"/>
    </xf>
    <xf numFmtId="1" fontId="1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0" fontId="1" fillId="3" borderId="7" xfId="2" applyFill="1" applyBorder="1" applyAlignment="1">
      <alignment vertical="center"/>
    </xf>
    <xf numFmtId="0" fontId="1" fillId="3" borderId="0" xfId="2" applyFill="1" applyBorder="1" applyAlignment="1">
      <alignment vertical="center"/>
    </xf>
    <xf numFmtId="0" fontId="1" fillId="3" borderId="8" xfId="2" applyFill="1" applyBorder="1" applyAlignment="1">
      <alignment vertical="center"/>
    </xf>
    <xf numFmtId="0" fontId="1" fillId="4" borderId="7" xfId="2" applyFill="1" applyBorder="1" applyAlignment="1">
      <alignment vertical="center"/>
    </xf>
    <xf numFmtId="0" fontId="1" fillId="4" borderId="0" xfId="2" applyFill="1" applyBorder="1" applyAlignment="1">
      <alignment vertical="center"/>
    </xf>
    <xf numFmtId="0" fontId="1" fillId="4" borderId="8" xfId="2" applyFill="1" applyBorder="1" applyAlignment="1">
      <alignment vertical="center"/>
    </xf>
    <xf numFmtId="1" fontId="1" fillId="3" borderId="0" xfId="2" applyNumberFormat="1" applyFill="1" applyBorder="1" applyAlignment="1">
      <alignment vertical="center"/>
    </xf>
    <xf numFmtId="0" fontId="1" fillId="4" borderId="9" xfId="2" applyFill="1" applyBorder="1" applyAlignment="1">
      <alignment vertical="center"/>
    </xf>
    <xf numFmtId="0" fontId="1" fillId="4" borderId="10" xfId="2" applyFill="1" applyBorder="1" applyAlignment="1">
      <alignment vertical="center"/>
    </xf>
    <xf numFmtId="166" fontId="1" fillId="4" borderId="10" xfId="2" applyNumberFormat="1" applyFill="1" applyBorder="1" applyAlignment="1">
      <alignment vertical="center"/>
    </xf>
    <xf numFmtId="0" fontId="1" fillId="4" borderId="11" xfId="2" applyFill="1" applyBorder="1" applyAlignment="1">
      <alignment vertical="center"/>
    </xf>
    <xf numFmtId="0" fontId="1" fillId="0" borderId="0" xfId="2" applyAlignment="1">
      <alignment horizontal="right" vertical="center"/>
    </xf>
    <xf numFmtId="0" fontId="1" fillId="0" borderId="0" xfId="2" applyAlignment="1">
      <alignment horizontal="center" vertical="center"/>
    </xf>
    <xf numFmtId="1" fontId="1" fillId="0" borderId="0" xfId="2" applyNumberFormat="1" applyAlignment="1">
      <alignment horizontal="center" vertical="center"/>
    </xf>
    <xf numFmtId="164" fontId="1" fillId="0" borderId="0" xfId="2" applyNumberFormat="1" applyAlignment="1">
      <alignment horizontal="center" vertical="center"/>
    </xf>
    <xf numFmtId="165" fontId="1" fillId="0" borderId="0" xfId="2" applyNumberFormat="1" applyAlignment="1">
      <alignment vertical="center"/>
    </xf>
    <xf numFmtId="0" fontId="2" fillId="0" borderId="12" xfId="2" applyFont="1" applyBorder="1" applyAlignment="1">
      <alignment horizontal="right" vertical="center"/>
    </xf>
    <xf numFmtId="0" fontId="2" fillId="0" borderId="0" xfId="2" applyFont="1" applyBorder="1" applyAlignment="1">
      <alignment vertical="center"/>
    </xf>
    <xf numFmtId="0" fontId="1" fillId="0" borderId="13" xfId="2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2" fillId="0" borderId="22" xfId="2" applyFont="1" applyBorder="1" applyAlignment="1">
      <alignment vertical="center"/>
    </xf>
    <xf numFmtId="0" fontId="1" fillId="0" borderId="0" xfId="2" applyFont="1" applyAlignment="1">
      <alignment vertical="center"/>
    </xf>
    <xf numFmtId="0" fontId="0" fillId="0" borderId="0" xfId="2" applyFont="1" applyAlignment="1">
      <alignment horizontal="center" vertical="center"/>
    </xf>
    <xf numFmtId="0" fontId="0" fillId="4" borderId="8" xfId="2" applyFont="1" applyFill="1" applyBorder="1" applyAlignment="1">
      <alignment vertical="center"/>
    </xf>
    <xf numFmtId="0" fontId="0" fillId="3" borderId="8" xfId="2" applyFont="1" applyFill="1" applyBorder="1" applyAlignment="1">
      <alignment vertical="center"/>
    </xf>
    <xf numFmtId="164" fontId="1" fillId="0" borderId="0" xfId="2" applyNumberFormat="1" applyFont="1" applyAlignment="1">
      <alignment horizontal="center" vertical="center"/>
    </xf>
    <xf numFmtId="165" fontId="1" fillId="0" borderId="16" xfId="4" applyNumberFormat="1" applyFont="1" applyBorder="1" applyAlignment="1">
      <alignment horizontal="center" vertical="center"/>
    </xf>
    <xf numFmtId="165" fontId="1" fillId="0" borderId="17" xfId="4" applyNumberFormat="1" applyFont="1" applyBorder="1" applyAlignment="1">
      <alignment horizontal="center" vertical="center"/>
    </xf>
    <xf numFmtId="165" fontId="1" fillId="0" borderId="18" xfId="4" applyNumberFormat="1" applyFont="1" applyBorder="1" applyAlignment="1">
      <alignment horizontal="center" vertical="center"/>
    </xf>
    <xf numFmtId="165" fontId="1" fillId="0" borderId="19" xfId="4" applyNumberFormat="1" applyFont="1" applyBorder="1" applyAlignment="1">
      <alignment horizontal="center" vertical="center"/>
    </xf>
    <xf numFmtId="165" fontId="1" fillId="0" borderId="20" xfId="4" applyNumberFormat="1" applyFont="1" applyBorder="1" applyAlignment="1">
      <alignment horizontal="center" vertical="center"/>
    </xf>
    <xf numFmtId="165" fontId="1" fillId="0" borderId="21" xfId="4" applyNumberFormat="1" applyFont="1" applyBorder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0" fontId="5" fillId="0" borderId="0" xfId="5"/>
    <xf numFmtId="0" fontId="1" fillId="0" borderId="0" xfId="2" applyFont="1" applyAlignment="1">
      <alignment horizontal="center" vertical="center"/>
    </xf>
    <xf numFmtId="167" fontId="4" fillId="2" borderId="0" xfId="2" applyNumberFormat="1" applyFont="1" applyFill="1" applyAlignment="1">
      <alignment horizontal="center" vertical="center"/>
    </xf>
    <xf numFmtId="164" fontId="1" fillId="4" borderId="0" xfId="2" applyNumberFormat="1" applyFill="1" applyBorder="1" applyAlignment="1">
      <alignment vertical="center"/>
    </xf>
    <xf numFmtId="164" fontId="1" fillId="3" borderId="0" xfId="2" applyNumberFormat="1" applyFill="1" applyBorder="1" applyAlignment="1">
      <alignment vertical="center"/>
    </xf>
    <xf numFmtId="164" fontId="1" fillId="0" borderId="0" xfId="2" applyNumberFormat="1" applyAlignment="1">
      <alignment vertical="center"/>
    </xf>
    <xf numFmtId="2" fontId="1" fillId="0" borderId="0" xfId="2" applyNumberFormat="1" applyAlignment="1">
      <alignment vertical="center"/>
    </xf>
    <xf numFmtId="164" fontId="1" fillId="0" borderId="16" xfId="2" applyNumberFormat="1" applyBorder="1" applyAlignment="1">
      <alignment horizontal="center" vertical="center"/>
    </xf>
    <xf numFmtId="164" fontId="1" fillId="0" borderId="17" xfId="2" applyNumberFormat="1" applyBorder="1" applyAlignment="1">
      <alignment horizontal="center" vertical="center"/>
    </xf>
    <xf numFmtId="164" fontId="1" fillId="0" borderId="18" xfId="2" applyNumberFormat="1" applyBorder="1" applyAlignment="1">
      <alignment horizontal="center" vertical="center"/>
    </xf>
    <xf numFmtId="164" fontId="1" fillId="0" borderId="23" xfId="2" applyNumberFormat="1" applyBorder="1" applyAlignment="1">
      <alignment horizontal="center" vertical="center"/>
    </xf>
    <xf numFmtId="164" fontId="1" fillId="0" borderId="23" xfId="2" applyNumberFormat="1" applyBorder="1" applyAlignment="1">
      <alignment vertical="center"/>
    </xf>
    <xf numFmtId="164" fontId="1" fillId="0" borderId="24" xfId="2" applyNumberFormat="1" applyBorder="1" applyAlignment="1">
      <alignment horizontal="center" vertical="center"/>
    </xf>
    <xf numFmtId="164" fontId="1" fillId="0" borderId="24" xfId="2" applyNumberFormat="1" applyBorder="1" applyAlignment="1">
      <alignment vertical="center"/>
    </xf>
    <xf numFmtId="0" fontId="0" fillId="0" borderId="0" xfId="0" applyFill="1"/>
    <xf numFmtId="165" fontId="1" fillId="0" borderId="16" xfId="1" applyNumberFormat="1" applyFont="1" applyBorder="1" applyAlignment="1">
      <alignment horizontal="center" vertical="center"/>
    </xf>
    <xf numFmtId="165" fontId="1" fillId="0" borderId="17" xfId="1" applyNumberFormat="1" applyFont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0" borderId="19" xfId="1" applyNumberFormat="1" applyFont="1" applyBorder="1" applyAlignment="1">
      <alignment horizontal="center" vertical="center"/>
    </xf>
    <xf numFmtId="165" fontId="1" fillId="0" borderId="20" xfId="1" applyNumberFormat="1" applyFont="1" applyBorder="1" applyAlignment="1">
      <alignment horizontal="center" vertical="center"/>
    </xf>
    <xf numFmtId="165" fontId="1" fillId="0" borderId="21" xfId="1" applyNumberFormat="1" applyFont="1" applyBorder="1" applyAlignment="1">
      <alignment horizontal="center" vertical="center"/>
    </xf>
    <xf numFmtId="164" fontId="1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3" borderId="1" xfId="2" applyFont="1" applyFill="1" applyBorder="1" applyAlignment="1">
      <alignment vertical="center"/>
    </xf>
    <xf numFmtId="0" fontId="1" fillId="0" borderId="0" xfId="2" applyFill="1" applyBorder="1" applyAlignment="1">
      <alignment vertical="center"/>
    </xf>
    <xf numFmtId="0" fontId="2" fillId="3" borderId="0" xfId="2" applyFont="1" applyFill="1" applyAlignment="1">
      <alignment horizontal="center" vertical="center"/>
    </xf>
    <xf numFmtId="0" fontId="2" fillId="3" borderId="0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8" xfId="0" applyFont="1" applyBorder="1" applyAlignment="1">
      <alignment horizontal="center"/>
    </xf>
    <xf numFmtId="164" fontId="1" fillId="3" borderId="0" xfId="2" applyNumberFormat="1" applyFill="1" applyBorder="1" applyAlignment="1">
      <alignment horizontal="center" vertical="center"/>
    </xf>
    <xf numFmtId="0" fontId="0" fillId="3" borderId="0" xfId="0" applyFill="1"/>
    <xf numFmtId="0" fontId="0" fillId="0" borderId="7" xfId="0" applyFill="1" applyBorder="1" applyAlignment="1">
      <alignment horizontal="center"/>
    </xf>
    <xf numFmtId="0" fontId="0" fillId="0" borderId="0" xfId="0" applyFill="1" applyBorder="1"/>
    <xf numFmtId="0" fontId="2" fillId="0" borderId="5" xfId="0" applyFont="1" applyBorder="1" applyAlignment="1">
      <alignment horizontal="center"/>
    </xf>
    <xf numFmtId="0" fontId="6" fillId="0" borderId="0" xfId="0" applyFont="1"/>
    <xf numFmtId="1" fontId="6" fillId="0" borderId="0" xfId="0" applyNumberFormat="1" applyFont="1"/>
    <xf numFmtId="0" fontId="6" fillId="0" borderId="0" xfId="2" applyFont="1" applyAlignment="1">
      <alignment vertical="center"/>
    </xf>
    <xf numFmtId="165" fontId="6" fillId="0" borderId="0" xfId="2" applyNumberFormat="1" applyFont="1" applyAlignment="1">
      <alignment vertical="center"/>
    </xf>
    <xf numFmtId="164" fontId="6" fillId="0" borderId="0" xfId="0" applyNumberFormat="1" applyFont="1"/>
    <xf numFmtId="1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7" fillId="0" borderId="0" xfId="5" applyFont="1"/>
    <xf numFmtId="0" fontId="2" fillId="0" borderId="0" xfId="2" applyFont="1" applyBorder="1" applyAlignment="1">
      <alignment horizontal="center" vertical="center"/>
    </xf>
    <xf numFmtId="0" fontId="1" fillId="3" borderId="2" xfId="2" applyFill="1" applyBorder="1" applyAlignment="1">
      <alignment horizontal="center" vertical="center"/>
    </xf>
    <xf numFmtId="0" fontId="1" fillId="3" borderId="3" xfId="2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0" fillId="0" borderId="0" xfId="0" applyNumberFormat="1" applyAlignment="1">
      <alignment horizontal="right" vertical="top"/>
    </xf>
    <xf numFmtId="1" fontId="0" fillId="0" borderId="0" xfId="0" applyNumberFormat="1" applyAlignment="1">
      <alignment horizontal="left" vertical="top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left"/>
    </xf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</cellXfs>
  <cellStyles count="6">
    <cellStyle name="Normal" xfId="0" builtinId="0"/>
    <cellStyle name="Normal 2" xfId="2" xr:uid="{00000000-0005-0000-0000-000001000000}"/>
    <cellStyle name="Normal 3" xfId="5" xr:uid="{00000000-0005-0000-0000-000002000000}"/>
    <cellStyle name="Percent" xfId="1" builtinId="5"/>
    <cellStyle name="Percent 2" xfId="3" xr:uid="{00000000-0005-0000-0000-000004000000}"/>
    <cellStyle name="Percent 3" xfId="4" xr:uid="{00000000-0005-0000-0000-000005000000}"/>
  </cellStyles>
  <dxfs count="111">
    <dxf>
      <font>
        <color theme="0"/>
      </font>
    </dxf>
    <dxf>
      <font>
        <color theme="3" tint="0.79998168889431442"/>
      </font>
    </dxf>
    <dxf>
      <font>
        <color theme="3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3" tint="0.79998168889431442"/>
      </font>
    </dxf>
    <dxf>
      <font>
        <color theme="3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068241469817"/>
          <c:y val="3.926620578263261E-2"/>
          <c:w val="0.78642463442069765"/>
          <c:h val="0.6254243683730516"/>
        </c:manualLayout>
      </c:layout>
      <c:barChart>
        <c:barDir val="col"/>
        <c:grouping val="clustered"/>
        <c:varyColors val="0"/>
        <c:ser>
          <c:idx val="0"/>
          <c:order val="1"/>
          <c:tx>
            <c:v>Number of birds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'Pullet Body Weight (lb)'!$N$14:$N$25</c:f>
              <c:strCache>
                <c:ptCount val="11"/>
                <c:pt idx="1">
                  <c:v>0.00–0.01</c:v>
                </c:pt>
                <c:pt idx="2">
                  <c:v>0.01–0.02</c:v>
                </c:pt>
                <c:pt idx="3">
                  <c:v>0.02–0.03</c:v>
                </c:pt>
                <c:pt idx="4">
                  <c:v>0.03–0.04</c:v>
                </c:pt>
                <c:pt idx="5">
                  <c:v>0.04–0.05</c:v>
                </c:pt>
                <c:pt idx="6">
                  <c:v>0.05–0.06</c:v>
                </c:pt>
                <c:pt idx="7">
                  <c:v>0.06–0.07</c:v>
                </c:pt>
                <c:pt idx="8">
                  <c:v>0.07–0.08</c:v>
                </c:pt>
                <c:pt idx="9">
                  <c:v>0.08–0.09</c:v>
                </c:pt>
                <c:pt idx="10">
                  <c:v>0.09–0.10</c:v>
                </c:pt>
              </c:strCache>
            </c:strRef>
          </c:cat>
          <c:val>
            <c:numRef>
              <c:f>'Pullet Body Weight (lb)'!$O$14:$O$25</c:f>
              <c:numCache>
                <c:formatCode>0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5-4984-8240-86BC89F24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6"/>
        <c:axId val="280294144"/>
        <c:axId val="280296832"/>
      </c:barChart>
      <c:scatterChart>
        <c:scatterStyle val="smoothMarker"/>
        <c:varyColors val="0"/>
        <c:ser>
          <c:idx val="1"/>
          <c:order val="0"/>
          <c:tx>
            <c:v>Normal distribution curve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yVal>
            <c:numRef>
              <c:f>'Pullet Body Weight (lb)'!$K$17:$K$27</c:f>
              <c:numCache>
                <c:formatCode>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55-4984-8240-86BC89F24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260032"/>
        <c:axId val="327258112"/>
      </c:scatterChart>
      <c:catAx>
        <c:axId val="28029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Body</a:t>
                </a:r>
                <a:r>
                  <a:rPr lang="en-US" sz="1100" baseline="0"/>
                  <a:t> weight range</a:t>
                </a:r>
                <a:endParaRPr lang="en-US" sz="1100"/>
              </a:p>
            </c:rich>
          </c:tx>
          <c:overlay val="0"/>
        </c:title>
        <c:numFmt formatCode="#.0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280296832"/>
        <c:crosses val="autoZero"/>
        <c:auto val="0"/>
        <c:lblAlgn val="ctr"/>
        <c:lblOffset val="100"/>
        <c:noMultiLvlLbl val="0"/>
      </c:catAx>
      <c:valAx>
        <c:axId val="280296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birds</a:t>
                </a:r>
              </a:p>
            </c:rich>
          </c:tx>
          <c:overlay val="0"/>
        </c:title>
        <c:numFmt formatCode="0" sourceLinked="1"/>
        <c:majorTickMark val="cross"/>
        <c:minorTickMark val="out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80294144"/>
        <c:crosses val="autoZero"/>
        <c:crossBetween val="midCat"/>
      </c:valAx>
      <c:valAx>
        <c:axId val="327258112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27260032"/>
        <c:crosses val="max"/>
        <c:crossBetween val="midCat"/>
      </c:valAx>
      <c:valAx>
        <c:axId val="327260032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one"/>
        <c:crossAx val="327258112"/>
        <c:crosses val="autoZero"/>
        <c:crossBetween val="midCat"/>
      </c:valAx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Weekly Weight Gain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'Pullet Body Weight (lb)'!$X$4</c:f>
              <c:strCache>
                <c:ptCount val="1"/>
                <c:pt idx="0">
                  <c:v>Standard</c:v>
                </c:pt>
              </c:strCache>
            </c:strRef>
          </c:tx>
          <c:invertIfNegative val="0"/>
          <c:val>
            <c:numRef>
              <c:f>'Pullet Body Weight (lb)'!$X$5:$X$23</c:f>
              <c:numCache>
                <c:formatCode>0.000</c:formatCode>
                <c:ptCount val="19"/>
                <c:pt idx="0">
                  <c:v>3.7500000000000006E-2</c:v>
                </c:pt>
                <c:pt idx="1">
                  <c:v>0.12784669663865819</c:v>
                </c:pt>
                <c:pt idx="2">
                  <c:v>0.11023113109243876</c:v>
                </c:pt>
                <c:pt idx="3">
                  <c:v>0.15432358352941433</c:v>
                </c:pt>
                <c:pt idx="4">
                  <c:v>0.19841603596638979</c:v>
                </c:pt>
                <c:pt idx="5">
                  <c:v>0.20943914907563377</c:v>
                </c:pt>
                <c:pt idx="6">
                  <c:v>0.2314853752941215</c:v>
                </c:pt>
                <c:pt idx="7">
                  <c:v>0.24250848840336525</c:v>
                </c:pt>
                <c:pt idx="8">
                  <c:v>0.25353160151260923</c:v>
                </c:pt>
                <c:pt idx="9">
                  <c:v>0.24250848840336525</c:v>
                </c:pt>
                <c:pt idx="10">
                  <c:v>0.25353160151260923</c:v>
                </c:pt>
                <c:pt idx="11">
                  <c:v>0.2425084884033657</c:v>
                </c:pt>
                <c:pt idx="12">
                  <c:v>0.22046226218487686</c:v>
                </c:pt>
                <c:pt idx="13">
                  <c:v>0.18739292285714626</c:v>
                </c:pt>
                <c:pt idx="14">
                  <c:v>0.17636980974790184</c:v>
                </c:pt>
                <c:pt idx="15">
                  <c:v>0.17636980974790228</c:v>
                </c:pt>
                <c:pt idx="16">
                  <c:v>0.13227735731092638</c:v>
                </c:pt>
                <c:pt idx="17">
                  <c:v>0.12125424420168285</c:v>
                </c:pt>
                <c:pt idx="18">
                  <c:v>0.23148537529412172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E-4F86-AAFA-371970230492}"/>
            </c:ext>
          </c:extLst>
        </c:ser>
        <c:ser>
          <c:idx val="1"/>
          <c:order val="1"/>
          <c:tx>
            <c:strRef>
              <c:f>'Pullet Body Weight (lb)'!$Y$4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'Pullet Body Weight (lb)'!$Y$5:$Y$23</c:f>
              <c:numCache>
                <c:formatCode>0</c:formatCode>
                <c:ptCount val="1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2E-4F86-AAFA-371970230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608768"/>
        <c:axId val="328660864"/>
      </c:barChart>
      <c:catAx>
        <c:axId val="32860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</a:t>
                </a:r>
                <a:r>
                  <a:rPr lang="en-US" baseline="0"/>
                  <a:t> (weeks)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328660864"/>
        <c:crosses val="autoZero"/>
        <c:auto val="1"/>
        <c:lblAlgn val="ctr"/>
        <c:lblOffset val="100"/>
        <c:noMultiLvlLbl val="0"/>
      </c:catAx>
      <c:valAx>
        <c:axId val="328660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Weekly</a:t>
                </a:r>
                <a:r>
                  <a:rPr lang="en-US" baseline="0"/>
                  <a:t> gain (lb)</a:t>
                </a:r>
                <a:endParaRPr lang="en-US"/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286087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Body weight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'Pullet Body Weight (lb)'!$AH$4</c:f>
              <c:strCache>
                <c:ptCount val="1"/>
                <c:pt idx="0">
                  <c:v>Hidden</c:v>
                </c:pt>
              </c:strCache>
            </c:strRef>
          </c:tx>
          <c:spPr>
            <a:noFill/>
          </c:spPr>
          <c:val>
            <c:numRef>
              <c:f>'Pullet Body Weight (lb)'!$AH$5:$AH$23</c:f>
              <c:numCache>
                <c:formatCode>0</c:formatCode>
                <c:ptCount val="19"/>
                <c:pt idx="0">
                  <c:v>3.5000000000000003E-2</c:v>
                </c:pt>
                <c:pt idx="1">
                  <c:v>0.1543235835294143</c:v>
                </c:pt>
                <c:pt idx="2">
                  <c:v>0.24250848840336534</c:v>
                </c:pt>
                <c:pt idx="3">
                  <c:v>0.39683207193277964</c:v>
                </c:pt>
                <c:pt idx="4">
                  <c:v>0.57320188168068165</c:v>
                </c:pt>
                <c:pt idx="5">
                  <c:v>0.77161791764707155</c:v>
                </c:pt>
                <c:pt idx="6">
                  <c:v>1.0141264060504369</c:v>
                </c:pt>
                <c:pt idx="7">
                  <c:v>1.2345886682353144</c:v>
                </c:pt>
                <c:pt idx="8">
                  <c:v>1.4770971566386797</c:v>
                </c:pt>
                <c:pt idx="9">
                  <c:v>1.6975594188235572</c:v>
                </c:pt>
                <c:pt idx="10">
                  <c:v>1.9400679072269227</c:v>
                </c:pt>
                <c:pt idx="11">
                  <c:v>2.1825763956302882</c:v>
                </c:pt>
                <c:pt idx="12">
                  <c:v>2.4030386578151655</c:v>
                </c:pt>
                <c:pt idx="13">
                  <c:v>2.5794084675630677</c:v>
                </c:pt>
                <c:pt idx="14">
                  <c:v>2.7778245035294575</c:v>
                </c:pt>
                <c:pt idx="15">
                  <c:v>2.9541943132773594</c:v>
                </c:pt>
                <c:pt idx="16">
                  <c:v>3.0864716705882862</c:v>
                </c:pt>
                <c:pt idx="17">
                  <c:v>3.1746565754622371</c:v>
                </c:pt>
                <c:pt idx="18">
                  <c:v>3.4270478549290626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B-4EC3-A41F-7721FFC37BA6}"/>
            </c:ext>
          </c:extLst>
        </c:ser>
        <c:ser>
          <c:idx val="1"/>
          <c:order val="1"/>
          <c:tx>
            <c:strRef>
              <c:f>'Pullet Body Weight (lb)'!$AI$4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chemeClr val="accent1"/>
            </a:solidFill>
          </c:spPr>
          <c:val>
            <c:numRef>
              <c:f>'Pullet Body Weight (lb)'!$AI$5:$AI$23</c:f>
              <c:numCache>
                <c:formatCode>0</c:formatCode>
                <c:ptCount val="19"/>
                <c:pt idx="0">
                  <c:v>4.9999999999999975E-3</c:v>
                </c:pt>
                <c:pt idx="1">
                  <c:v>2.2046226218487758E-2</c:v>
                </c:pt>
                <c:pt idx="2">
                  <c:v>6.6138678655463273E-2</c:v>
                </c:pt>
                <c:pt idx="3">
                  <c:v>6.6138678655463246E-2</c:v>
                </c:pt>
                <c:pt idx="4">
                  <c:v>0.11023113109243887</c:v>
                </c:pt>
                <c:pt idx="5">
                  <c:v>0.13227735731092649</c:v>
                </c:pt>
                <c:pt idx="6">
                  <c:v>0.11023113109243865</c:v>
                </c:pt>
                <c:pt idx="7">
                  <c:v>0.15432358352941433</c:v>
                </c:pt>
                <c:pt idx="8">
                  <c:v>0.17636980974790206</c:v>
                </c:pt>
                <c:pt idx="9">
                  <c:v>0.22046226218487774</c:v>
                </c:pt>
                <c:pt idx="10">
                  <c:v>0.24250848840336547</c:v>
                </c:pt>
                <c:pt idx="11">
                  <c:v>0.24250848840336525</c:v>
                </c:pt>
                <c:pt idx="12">
                  <c:v>0.24250848840336525</c:v>
                </c:pt>
                <c:pt idx="13">
                  <c:v>0.26455471462185276</c:v>
                </c:pt>
                <c:pt idx="14">
                  <c:v>0.2204622621848773</c:v>
                </c:pt>
                <c:pt idx="15">
                  <c:v>0.22046226218487774</c:v>
                </c:pt>
                <c:pt idx="16">
                  <c:v>0.2204622621848773</c:v>
                </c:pt>
                <c:pt idx="17">
                  <c:v>0.28660094084034071</c:v>
                </c:pt>
                <c:pt idx="18">
                  <c:v>0.24478913249493317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3B-4EC3-A41F-7721FFC37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800192"/>
        <c:axId val="289802112"/>
      </c:areaChart>
      <c:lineChart>
        <c:grouping val="standard"/>
        <c:varyColors val="0"/>
        <c:ser>
          <c:idx val="2"/>
          <c:order val="2"/>
          <c:tx>
            <c:strRef>
              <c:f>'Pullet Body Weight (lb)'!$AJ$4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'Pullet Body Weight (lb)'!$AJ$5:$AJ$23</c:f>
              <c:numCache>
                <c:formatCode>0</c:formatCode>
                <c:ptCount val="19"/>
                <c:pt idx="0">
                  <c:v>0.04</c:v>
                </c:pt>
                <c:pt idx="1">
                  <c:v>0.17636980974790206</c:v>
                </c:pt>
                <c:pt idx="2">
                  <c:v>0.30864716705882861</c:v>
                </c:pt>
                <c:pt idx="3">
                  <c:v>0.46297075058824289</c:v>
                </c:pt>
                <c:pt idx="4">
                  <c:v>0.68343301277312052</c:v>
                </c:pt>
                <c:pt idx="5">
                  <c:v>0.90389527495799804</c:v>
                </c:pt>
                <c:pt idx="6">
                  <c:v>1.1243575371428756</c:v>
                </c:pt>
                <c:pt idx="7">
                  <c:v>1.3889122517647288</c:v>
                </c:pt>
                <c:pt idx="8">
                  <c:v>1.6534669663865817</c:v>
                </c:pt>
                <c:pt idx="9">
                  <c:v>1.918021681008435</c:v>
                </c:pt>
                <c:pt idx="10">
                  <c:v>2.1825763956302882</c:v>
                </c:pt>
                <c:pt idx="11">
                  <c:v>2.4250848840336534</c:v>
                </c:pt>
                <c:pt idx="12">
                  <c:v>2.6455471462185307</c:v>
                </c:pt>
                <c:pt idx="13">
                  <c:v>2.8439631821849205</c:v>
                </c:pt>
                <c:pt idx="14">
                  <c:v>2.9982867657143348</c:v>
                </c:pt>
                <c:pt idx="15">
                  <c:v>3.1746565754622371</c:v>
                </c:pt>
                <c:pt idx="16">
                  <c:v>3.3069339327731635</c:v>
                </c:pt>
                <c:pt idx="17">
                  <c:v>3.4612575163025778</c:v>
                </c:pt>
                <c:pt idx="18">
                  <c:v>3.6718369874239958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3B-4EC3-A41F-7721FFC37BA6}"/>
            </c:ext>
          </c:extLst>
        </c:ser>
        <c:ser>
          <c:idx val="3"/>
          <c:order val="3"/>
          <c:tx>
            <c:strRef>
              <c:f>'Pullet Body Weight (lb)'!$AK$4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'Pullet Body Weight (lb)'!$AK$5:$AK$23</c:f>
              <c:numCache>
                <c:formatCode>0</c:formatCode>
                <c:ptCount val="19"/>
                <c:pt idx="0">
                  <c:v>3.5000000000000003E-2</c:v>
                </c:pt>
                <c:pt idx="1">
                  <c:v>0.1543235835294143</c:v>
                </c:pt>
                <c:pt idx="2">
                  <c:v>0.24250848840336534</c:v>
                </c:pt>
                <c:pt idx="3">
                  <c:v>0.39683207193277964</c:v>
                </c:pt>
                <c:pt idx="4">
                  <c:v>0.57320188168068165</c:v>
                </c:pt>
                <c:pt idx="5">
                  <c:v>0.77161791764707155</c:v>
                </c:pt>
                <c:pt idx="6">
                  <c:v>1.0141264060504369</c:v>
                </c:pt>
                <c:pt idx="7">
                  <c:v>1.2345886682353144</c:v>
                </c:pt>
                <c:pt idx="8">
                  <c:v>1.4770971566386797</c:v>
                </c:pt>
                <c:pt idx="9">
                  <c:v>1.6975594188235572</c:v>
                </c:pt>
                <c:pt idx="10">
                  <c:v>1.9400679072269227</c:v>
                </c:pt>
                <c:pt idx="11">
                  <c:v>2.1825763956302882</c:v>
                </c:pt>
                <c:pt idx="12">
                  <c:v>2.4030386578151655</c:v>
                </c:pt>
                <c:pt idx="13">
                  <c:v>2.5794084675630677</c:v>
                </c:pt>
                <c:pt idx="14">
                  <c:v>2.7778245035294575</c:v>
                </c:pt>
                <c:pt idx="15">
                  <c:v>2.9541943132773594</c:v>
                </c:pt>
                <c:pt idx="16">
                  <c:v>3.0864716705882862</c:v>
                </c:pt>
                <c:pt idx="17">
                  <c:v>3.1746565754622371</c:v>
                </c:pt>
                <c:pt idx="18">
                  <c:v>3.4270478549290626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3B-4EC3-A41F-7721FFC37BA6}"/>
            </c:ext>
          </c:extLst>
        </c:ser>
        <c:ser>
          <c:idx val="4"/>
          <c:order val="4"/>
          <c:tx>
            <c:v>Actual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'Pullet Body Weight (lb)'!$AL$5:$AL$23</c:f>
              <c:numCache>
                <c:formatCode>General</c:formatCode>
                <c:ptCount val="1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3B-4EC3-A41F-7721FFC37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800192"/>
        <c:axId val="289802112"/>
      </c:lineChart>
      <c:catAx>
        <c:axId val="28980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(weeks)</a:t>
                </a:r>
              </a:p>
            </c:rich>
          </c:tx>
          <c:overlay val="0"/>
        </c:title>
        <c:majorTickMark val="out"/>
        <c:minorTickMark val="none"/>
        <c:tickLblPos val="nextTo"/>
        <c:crossAx val="289802112"/>
        <c:crosses val="autoZero"/>
        <c:auto val="1"/>
        <c:lblAlgn val="ctr"/>
        <c:lblOffset val="100"/>
        <c:noMultiLvlLbl val="0"/>
      </c:catAx>
      <c:valAx>
        <c:axId val="289802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Body</a:t>
                </a:r>
                <a:r>
                  <a:rPr lang="en-US" baseline="0"/>
                  <a:t> weight (lb)</a:t>
                </a: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89800192"/>
        <c:crosses val="autoZero"/>
        <c:crossBetween val="between"/>
      </c:valAx>
    </c:plotArea>
    <c:legend>
      <c:legendPos val="t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0682414698186"/>
          <c:y val="3.926620578263261E-2"/>
          <c:w val="0.78642463442069765"/>
          <c:h val="0.6254243683730516"/>
        </c:manualLayout>
      </c:layout>
      <c:barChart>
        <c:barDir val="col"/>
        <c:grouping val="clustered"/>
        <c:varyColors val="0"/>
        <c:ser>
          <c:idx val="0"/>
          <c:order val="1"/>
          <c:tx>
            <c:v>Number of birds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'Layer Body Weight (lb)'!$N$14:$N$25</c:f>
              <c:strCache>
                <c:ptCount val="11"/>
                <c:pt idx="1">
                  <c:v>0.00–0.01</c:v>
                </c:pt>
                <c:pt idx="2">
                  <c:v>0.01–0.02</c:v>
                </c:pt>
                <c:pt idx="3">
                  <c:v>0.02–0.03</c:v>
                </c:pt>
                <c:pt idx="4">
                  <c:v>0.03–0.04</c:v>
                </c:pt>
                <c:pt idx="5">
                  <c:v>0.04–0.05</c:v>
                </c:pt>
                <c:pt idx="6">
                  <c:v>0.05–0.06</c:v>
                </c:pt>
                <c:pt idx="7">
                  <c:v>0.06–0.07</c:v>
                </c:pt>
                <c:pt idx="8">
                  <c:v>0.07–0.08</c:v>
                </c:pt>
                <c:pt idx="9">
                  <c:v>0.08–0.09</c:v>
                </c:pt>
                <c:pt idx="10">
                  <c:v>0.09–0.10</c:v>
                </c:pt>
              </c:strCache>
            </c:strRef>
          </c:cat>
          <c:val>
            <c:numRef>
              <c:f>'Layer Body Weight (lb)'!$O$14:$O$25</c:f>
              <c:numCache>
                <c:formatCode>0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F-4EF6-B2A3-EBB3749F5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6"/>
        <c:axId val="363558784"/>
        <c:axId val="363569152"/>
      </c:barChart>
      <c:scatterChart>
        <c:scatterStyle val="smoothMarker"/>
        <c:varyColors val="0"/>
        <c:ser>
          <c:idx val="1"/>
          <c:order val="0"/>
          <c:tx>
            <c:v>Normal distribution curve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yVal>
            <c:numRef>
              <c:f>'Layer Body Weight (lb)'!$K$17:$K$27</c:f>
              <c:numCache>
                <c:formatCode>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FF-4EF6-B2A3-EBB3749F5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572608"/>
        <c:axId val="363571072"/>
      </c:scatterChart>
      <c:catAx>
        <c:axId val="36355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Body</a:t>
                </a:r>
                <a:r>
                  <a:rPr lang="en-US" sz="1100" baseline="0"/>
                  <a:t> weight range</a:t>
                </a:r>
                <a:endParaRPr lang="en-US" sz="1100"/>
              </a:p>
            </c:rich>
          </c:tx>
          <c:overlay val="0"/>
        </c:title>
        <c:numFmt formatCode="#.0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363569152"/>
        <c:crosses val="autoZero"/>
        <c:auto val="0"/>
        <c:lblAlgn val="ctr"/>
        <c:lblOffset val="100"/>
        <c:noMultiLvlLbl val="0"/>
      </c:catAx>
      <c:valAx>
        <c:axId val="363569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birds</a:t>
                </a:r>
              </a:p>
            </c:rich>
          </c:tx>
          <c:overlay val="0"/>
        </c:title>
        <c:numFmt formatCode="0" sourceLinked="1"/>
        <c:majorTickMark val="cross"/>
        <c:minorTickMark val="out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363558784"/>
        <c:crosses val="autoZero"/>
        <c:crossBetween val="midCat"/>
      </c:valAx>
      <c:valAx>
        <c:axId val="363571072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63572608"/>
        <c:crosses val="max"/>
        <c:crossBetween val="midCat"/>
      </c:valAx>
      <c:valAx>
        <c:axId val="363572608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one"/>
        <c:crossAx val="363571072"/>
        <c:crosses val="autoZero"/>
        <c:crossBetween val="midCat"/>
      </c:valAx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Body weight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'Layer Body Weight (lb)'!$AH$4</c:f>
              <c:strCache>
                <c:ptCount val="1"/>
                <c:pt idx="0">
                  <c:v>Hidden</c:v>
                </c:pt>
              </c:strCache>
            </c:strRef>
          </c:tx>
          <c:spPr>
            <a:noFill/>
          </c:spPr>
          <c:val>
            <c:numRef>
              <c:f>'Layer Body Weight (lb)'!$AH$5:$AH$32</c:f>
              <c:numCache>
                <c:formatCode>0.000</c:formatCode>
                <c:ptCount val="28"/>
                <c:pt idx="0">
                  <c:v>2.3809924315966779</c:v>
                </c:pt>
                <c:pt idx="1">
                  <c:v>2.4912235626891164</c:v>
                </c:pt>
                <c:pt idx="2">
                  <c:v>2.5794084675630677</c:v>
                </c:pt>
                <c:pt idx="3">
                  <c:v>2.7557782773109696</c:v>
                </c:pt>
                <c:pt idx="4">
                  <c:v>2.8880556346218964</c:v>
                </c:pt>
                <c:pt idx="5">
                  <c:v>3.0203329919328228</c:v>
                </c:pt>
                <c:pt idx="6">
                  <c:v>3.0644254443697982</c:v>
                </c:pt>
                <c:pt idx="7">
                  <c:v>3.1526103492437492</c:v>
                </c:pt>
                <c:pt idx="8">
                  <c:v>3.2187490278992126</c:v>
                </c:pt>
                <c:pt idx="9">
                  <c:v>3.262841480336188</c:v>
                </c:pt>
                <c:pt idx="10">
                  <c:v>3.3069339327731635</c:v>
                </c:pt>
                <c:pt idx="11">
                  <c:v>3.351026385210139</c:v>
                </c:pt>
                <c:pt idx="12">
                  <c:v>3.3951188376471144</c:v>
                </c:pt>
                <c:pt idx="13">
                  <c:v>3.4171650638656024</c:v>
                </c:pt>
                <c:pt idx="14">
                  <c:v>3.4392112900840903</c:v>
                </c:pt>
                <c:pt idx="15">
                  <c:v>3.4612575163025778</c:v>
                </c:pt>
                <c:pt idx="16">
                  <c:v>3.4833037425210658</c:v>
                </c:pt>
                <c:pt idx="17">
                  <c:v>3.5053499687395533</c:v>
                </c:pt>
                <c:pt idx="18">
                  <c:v>3.5053499687395533</c:v>
                </c:pt>
                <c:pt idx="19">
                  <c:v>3.5053499687395533</c:v>
                </c:pt>
                <c:pt idx="20">
                  <c:v>3.5273961949580412</c:v>
                </c:pt>
                <c:pt idx="21">
                  <c:v>3.5273961949580412</c:v>
                </c:pt>
                <c:pt idx="22">
                  <c:v>3.5494424211765288</c:v>
                </c:pt>
                <c:pt idx="23">
                  <c:v>3.5714886473950167</c:v>
                </c:pt>
                <c:pt idx="24">
                  <c:v>3.5935348736135047</c:v>
                </c:pt>
                <c:pt idx="25">
                  <c:v>3.6155810998319922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15</c:v>
                      </c:pt>
                      <c:pt idx="1">
                        <c:v>16</c:v>
                      </c:pt>
                      <c:pt idx="2">
                        <c:v>17</c:v>
                      </c:pt>
                      <c:pt idx="3">
                        <c:v>18</c:v>
                      </c:pt>
                      <c:pt idx="4">
                        <c:v>19</c:v>
                      </c:pt>
                      <c:pt idx="5">
                        <c:v>20</c:v>
                      </c:pt>
                      <c:pt idx="6">
                        <c:v>21</c:v>
                      </c:pt>
                      <c:pt idx="7">
                        <c:v>22</c:v>
                      </c:pt>
                      <c:pt idx="8">
                        <c:v>23</c:v>
                      </c:pt>
                      <c:pt idx="9">
                        <c:v>24</c:v>
                      </c:pt>
                      <c:pt idx="10">
                        <c:v>25</c:v>
                      </c:pt>
                      <c:pt idx="11">
                        <c:v>26</c:v>
                      </c:pt>
                      <c:pt idx="12">
                        <c:v>27</c:v>
                      </c:pt>
                      <c:pt idx="13">
                        <c:v>28</c:v>
                      </c:pt>
                      <c:pt idx="14">
                        <c:v>29</c:v>
                      </c:pt>
                      <c:pt idx="15">
                        <c:v>30</c:v>
                      </c:pt>
                      <c:pt idx="16">
                        <c:v>31</c:v>
                      </c:pt>
                      <c:pt idx="17">
                        <c:v>32</c:v>
                      </c:pt>
                      <c:pt idx="18">
                        <c:v>35</c:v>
                      </c:pt>
                      <c:pt idx="19">
                        <c:v>40</c:v>
                      </c:pt>
                      <c:pt idx="20">
                        <c:v>45</c:v>
                      </c:pt>
                      <c:pt idx="21">
                        <c:v>50</c:v>
                      </c:pt>
                      <c:pt idx="22">
                        <c:v>60</c:v>
                      </c:pt>
                      <c:pt idx="23">
                        <c:v>70</c:v>
                      </c:pt>
                      <c:pt idx="24">
                        <c:v>80</c:v>
                      </c:pt>
                      <c:pt idx="25">
                        <c:v>90</c:v>
                      </c:pt>
                      <c:pt idx="26">
                        <c:v>100</c:v>
                      </c:pt>
                      <c:pt idx="27">
                        <c:v>110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28-428A-A935-4EC36136B9DD}"/>
            </c:ext>
          </c:extLst>
        </c:ser>
        <c:ser>
          <c:idx val="1"/>
          <c:order val="1"/>
          <c:tx>
            <c:strRef>
              <c:f>'Layer Body Weight (lb)'!$AI$4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val>
            <c:numRef>
              <c:f>'Layer Body Weight (lb)'!$AI$5:$AI$32</c:f>
              <c:numCache>
                <c:formatCode>0.000</c:formatCode>
                <c:ptCount val="28"/>
                <c:pt idx="0">
                  <c:v>0.17636980974790184</c:v>
                </c:pt>
                <c:pt idx="1">
                  <c:v>0.17636980974790228</c:v>
                </c:pt>
                <c:pt idx="2">
                  <c:v>0.17636980974790184</c:v>
                </c:pt>
                <c:pt idx="3">
                  <c:v>4.409245243697546E-2</c:v>
                </c:pt>
                <c:pt idx="4">
                  <c:v>4.409245243697546E-2</c:v>
                </c:pt>
                <c:pt idx="5">
                  <c:v>4.409245243697546E-2</c:v>
                </c:pt>
                <c:pt idx="6">
                  <c:v>0.11023113109243887</c:v>
                </c:pt>
                <c:pt idx="7">
                  <c:v>6.6138678655463412E-2</c:v>
                </c:pt>
                <c:pt idx="8">
                  <c:v>8.818490487395092E-2</c:v>
                </c:pt>
                <c:pt idx="9">
                  <c:v>0.13227735731092638</c:v>
                </c:pt>
                <c:pt idx="10">
                  <c:v>0.17636980974790228</c:v>
                </c:pt>
                <c:pt idx="11">
                  <c:v>0.19841603596638979</c:v>
                </c:pt>
                <c:pt idx="12">
                  <c:v>0.17636980974790228</c:v>
                </c:pt>
                <c:pt idx="13">
                  <c:v>0.24250848840336525</c:v>
                </c:pt>
                <c:pt idx="14">
                  <c:v>0.24250848840336525</c:v>
                </c:pt>
                <c:pt idx="15">
                  <c:v>0.2645547146218532</c:v>
                </c:pt>
                <c:pt idx="16">
                  <c:v>0.26455471462185276</c:v>
                </c:pt>
                <c:pt idx="17">
                  <c:v>0.2645547146218532</c:v>
                </c:pt>
                <c:pt idx="18">
                  <c:v>0.2645547146218532</c:v>
                </c:pt>
                <c:pt idx="19">
                  <c:v>0.2645547146218532</c:v>
                </c:pt>
                <c:pt idx="20">
                  <c:v>0.24250848840336525</c:v>
                </c:pt>
                <c:pt idx="21">
                  <c:v>0.2645547146218532</c:v>
                </c:pt>
                <c:pt idx="22">
                  <c:v>0.2645547146218532</c:v>
                </c:pt>
                <c:pt idx="23">
                  <c:v>0.2645547146218532</c:v>
                </c:pt>
                <c:pt idx="24">
                  <c:v>0.24250848840336525</c:v>
                </c:pt>
                <c:pt idx="25">
                  <c:v>0.22046226218487774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15</c:v>
                      </c:pt>
                      <c:pt idx="1">
                        <c:v>16</c:v>
                      </c:pt>
                      <c:pt idx="2">
                        <c:v>17</c:v>
                      </c:pt>
                      <c:pt idx="3">
                        <c:v>18</c:v>
                      </c:pt>
                      <c:pt idx="4">
                        <c:v>19</c:v>
                      </c:pt>
                      <c:pt idx="5">
                        <c:v>20</c:v>
                      </c:pt>
                      <c:pt idx="6">
                        <c:v>21</c:v>
                      </c:pt>
                      <c:pt idx="7">
                        <c:v>22</c:v>
                      </c:pt>
                      <c:pt idx="8">
                        <c:v>23</c:v>
                      </c:pt>
                      <c:pt idx="9">
                        <c:v>24</c:v>
                      </c:pt>
                      <c:pt idx="10">
                        <c:v>25</c:v>
                      </c:pt>
                      <c:pt idx="11">
                        <c:v>26</c:v>
                      </c:pt>
                      <c:pt idx="12">
                        <c:v>27</c:v>
                      </c:pt>
                      <c:pt idx="13">
                        <c:v>28</c:v>
                      </c:pt>
                      <c:pt idx="14">
                        <c:v>29</c:v>
                      </c:pt>
                      <c:pt idx="15">
                        <c:v>30</c:v>
                      </c:pt>
                      <c:pt idx="16">
                        <c:v>31</c:v>
                      </c:pt>
                      <c:pt idx="17">
                        <c:v>32</c:v>
                      </c:pt>
                      <c:pt idx="18">
                        <c:v>35</c:v>
                      </c:pt>
                      <c:pt idx="19">
                        <c:v>40</c:v>
                      </c:pt>
                      <c:pt idx="20">
                        <c:v>45</c:v>
                      </c:pt>
                      <c:pt idx="21">
                        <c:v>50</c:v>
                      </c:pt>
                      <c:pt idx="22">
                        <c:v>60</c:v>
                      </c:pt>
                      <c:pt idx="23">
                        <c:v>70</c:v>
                      </c:pt>
                      <c:pt idx="24">
                        <c:v>80</c:v>
                      </c:pt>
                      <c:pt idx="25">
                        <c:v>90</c:v>
                      </c:pt>
                      <c:pt idx="26">
                        <c:v>100</c:v>
                      </c:pt>
                      <c:pt idx="27">
                        <c:v>110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28-428A-A935-4EC36136B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592320"/>
        <c:axId val="363602688"/>
      </c:areaChart>
      <c:lineChart>
        <c:grouping val="standard"/>
        <c:varyColors val="0"/>
        <c:ser>
          <c:idx val="2"/>
          <c:order val="2"/>
          <c:tx>
            <c:strRef>
              <c:f>'Layer Body Weight (lb)'!$AJ$4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'Layer Body Weight (lb)'!$AJ$5:$AJ$32</c:f>
              <c:numCache>
                <c:formatCode>0.000</c:formatCode>
                <c:ptCount val="28"/>
                <c:pt idx="0">
                  <c:v>2.5573622413445798</c:v>
                </c:pt>
                <c:pt idx="1">
                  <c:v>2.6675933724370187</c:v>
                </c:pt>
                <c:pt idx="2">
                  <c:v>2.7557782773109696</c:v>
                </c:pt>
                <c:pt idx="3">
                  <c:v>2.799870729747945</c:v>
                </c:pt>
                <c:pt idx="4">
                  <c:v>2.9321480870588719</c:v>
                </c:pt>
                <c:pt idx="5">
                  <c:v>3.0644254443697982</c:v>
                </c:pt>
                <c:pt idx="6">
                  <c:v>3.1746565754622371</c:v>
                </c:pt>
                <c:pt idx="7">
                  <c:v>3.2187490278992126</c:v>
                </c:pt>
                <c:pt idx="8">
                  <c:v>3.3069339327731635</c:v>
                </c:pt>
                <c:pt idx="9">
                  <c:v>3.3951188376471144</c:v>
                </c:pt>
                <c:pt idx="10">
                  <c:v>3.4833037425210658</c:v>
                </c:pt>
                <c:pt idx="11">
                  <c:v>3.5494424211765288</c:v>
                </c:pt>
                <c:pt idx="12">
                  <c:v>3.5714886473950167</c:v>
                </c:pt>
                <c:pt idx="13">
                  <c:v>3.6596735522689676</c:v>
                </c:pt>
                <c:pt idx="14">
                  <c:v>3.6817197784874556</c:v>
                </c:pt>
                <c:pt idx="15">
                  <c:v>3.725812230924431</c:v>
                </c:pt>
                <c:pt idx="16">
                  <c:v>3.7478584571429185</c:v>
                </c:pt>
                <c:pt idx="17">
                  <c:v>3.7699046833614065</c:v>
                </c:pt>
                <c:pt idx="18">
                  <c:v>3.7699046833614065</c:v>
                </c:pt>
                <c:pt idx="19">
                  <c:v>3.7699046833614065</c:v>
                </c:pt>
                <c:pt idx="20">
                  <c:v>3.7699046833614065</c:v>
                </c:pt>
                <c:pt idx="21">
                  <c:v>3.7919509095798944</c:v>
                </c:pt>
                <c:pt idx="22">
                  <c:v>3.813997135798382</c:v>
                </c:pt>
                <c:pt idx="23">
                  <c:v>3.8360433620168699</c:v>
                </c:pt>
                <c:pt idx="24">
                  <c:v>3.8360433620168699</c:v>
                </c:pt>
                <c:pt idx="25">
                  <c:v>3.8360433620168699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28-428A-A935-4EC36136B9DD}"/>
            </c:ext>
          </c:extLst>
        </c:ser>
        <c:ser>
          <c:idx val="3"/>
          <c:order val="3"/>
          <c:tx>
            <c:strRef>
              <c:f>'Layer Body Weight (lb)'!$AK$4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'Layer Body Weight (lb)'!$AK$5:$AK$32</c:f>
              <c:numCache>
                <c:formatCode>0.000</c:formatCode>
                <c:ptCount val="28"/>
                <c:pt idx="0">
                  <c:v>2.3809924315966779</c:v>
                </c:pt>
                <c:pt idx="1">
                  <c:v>2.4912235626891164</c:v>
                </c:pt>
                <c:pt idx="2">
                  <c:v>2.5794084675630677</c:v>
                </c:pt>
                <c:pt idx="3">
                  <c:v>2.7557782773109696</c:v>
                </c:pt>
                <c:pt idx="4">
                  <c:v>2.8880556346218964</c:v>
                </c:pt>
                <c:pt idx="5">
                  <c:v>3.0203329919328228</c:v>
                </c:pt>
                <c:pt idx="6">
                  <c:v>3.0644254443697982</c:v>
                </c:pt>
                <c:pt idx="7">
                  <c:v>3.1526103492437492</c:v>
                </c:pt>
                <c:pt idx="8">
                  <c:v>3.2187490278992126</c:v>
                </c:pt>
                <c:pt idx="9">
                  <c:v>3.262841480336188</c:v>
                </c:pt>
                <c:pt idx="10">
                  <c:v>3.3069339327731635</c:v>
                </c:pt>
                <c:pt idx="11">
                  <c:v>3.351026385210139</c:v>
                </c:pt>
                <c:pt idx="12">
                  <c:v>3.3951188376471144</c:v>
                </c:pt>
                <c:pt idx="13">
                  <c:v>3.4171650638656024</c:v>
                </c:pt>
                <c:pt idx="14">
                  <c:v>3.4392112900840903</c:v>
                </c:pt>
                <c:pt idx="15">
                  <c:v>3.4612575163025778</c:v>
                </c:pt>
                <c:pt idx="16">
                  <c:v>3.4833037425210658</c:v>
                </c:pt>
                <c:pt idx="17">
                  <c:v>3.5053499687395533</c:v>
                </c:pt>
                <c:pt idx="18">
                  <c:v>3.5053499687395533</c:v>
                </c:pt>
                <c:pt idx="19">
                  <c:v>3.5053499687395533</c:v>
                </c:pt>
                <c:pt idx="20">
                  <c:v>3.5273961949580412</c:v>
                </c:pt>
                <c:pt idx="21">
                  <c:v>3.5273961949580412</c:v>
                </c:pt>
                <c:pt idx="22">
                  <c:v>3.5494424211765288</c:v>
                </c:pt>
                <c:pt idx="23">
                  <c:v>3.5714886473950167</c:v>
                </c:pt>
                <c:pt idx="24">
                  <c:v>3.5935348736135047</c:v>
                </c:pt>
                <c:pt idx="25">
                  <c:v>3.6155810998319922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28-428A-A935-4EC36136B9DD}"/>
            </c:ext>
          </c:extLst>
        </c:ser>
        <c:ser>
          <c:idx val="4"/>
          <c:order val="4"/>
          <c:tx>
            <c:strRef>
              <c:f>'Layer Body Weight (lb)'!$AL$4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'Layer Body Weight (lb)'!$AL$5:$AL$32</c:f>
              <c:numCache>
                <c:formatCode>0.000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28-428A-A935-4EC36136B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2320"/>
        <c:axId val="363602688"/>
      </c:lineChart>
      <c:catAx>
        <c:axId val="36359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(weeks)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3602688"/>
        <c:crosses val="autoZero"/>
        <c:auto val="1"/>
        <c:lblAlgn val="ctr"/>
        <c:lblOffset val="100"/>
        <c:noMultiLvlLbl val="0"/>
      </c:catAx>
      <c:valAx>
        <c:axId val="363602688"/>
        <c:scaling>
          <c:orientation val="minMax"/>
          <c:min val="0.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Body weight (lb)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63592320"/>
        <c:crosses val="autoZero"/>
        <c:crossBetween val="between"/>
      </c:valAx>
    </c:plotArea>
    <c:legend>
      <c:legendPos val="t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14</xdr:row>
      <xdr:rowOff>9524</xdr:rowOff>
    </xdr:from>
    <xdr:to>
      <xdr:col>11</xdr:col>
      <xdr:colOff>600075</xdr:colOff>
      <xdr:row>32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4762</xdr:colOff>
      <xdr:row>23</xdr:row>
      <xdr:rowOff>109536</xdr:rowOff>
    </xdr:from>
    <xdr:to>
      <xdr:col>36</xdr:col>
      <xdr:colOff>571500</xdr:colOff>
      <xdr:row>42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261937</xdr:colOff>
      <xdr:row>2</xdr:row>
      <xdr:rowOff>23812</xdr:rowOff>
    </xdr:from>
    <xdr:to>
      <xdr:col>36</xdr:col>
      <xdr:colOff>581025</xdr:colOff>
      <xdr:row>22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14</xdr:row>
      <xdr:rowOff>9524</xdr:rowOff>
    </xdr:from>
    <xdr:to>
      <xdr:col>11</xdr:col>
      <xdr:colOff>600075</xdr:colOff>
      <xdr:row>32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2</xdr:row>
      <xdr:rowOff>0</xdr:rowOff>
    </xdr:from>
    <xdr:to>
      <xdr:col>39</xdr:col>
      <xdr:colOff>42863</xdr:colOff>
      <xdr:row>31</xdr:row>
      <xdr:rowOff>90488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HLI\AppData\Local\Microsoft\Windows\Temporary%20Internet%20Files\Content.Outlook\1MADAEGA\Eggcelgrow%208-14-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ubinoff/SkyDrive/Misc/EggCel/2014%20EggCel%20Range%20update/Eggcelgrow%208-14-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ggcelShell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Weekly Input"/>
      <sheetName val="Report"/>
      <sheetName val="Mortality"/>
      <sheetName val="Weight and Mortality"/>
      <sheetName val="Feed"/>
      <sheetName val="Water"/>
      <sheetName val="Body weight"/>
      <sheetName val="BW, Unif. %, CV%"/>
      <sheetName val="Weekly Gain"/>
      <sheetName val="Body Weight Uniformity"/>
    </sheetNames>
    <sheetDataSet>
      <sheetData sheetId="0" refreshError="1"/>
      <sheetData sheetId="1">
        <row r="1">
          <cell r="AI1" t="str">
            <v>Hy-Line          Hy-Line International          May 1, 2014          Housed: 1,000          Hy-Line Brown</v>
          </cell>
        </row>
        <row r="3">
          <cell r="E3" t="str">
            <v/>
          </cell>
          <cell r="AI3" t="str">
            <v xml:space="preserve">Hy-Line          </v>
          </cell>
        </row>
        <row r="4">
          <cell r="AI4" t="str">
            <v xml:space="preserve">Hy-Line International          </v>
          </cell>
        </row>
        <row r="5">
          <cell r="AI5" t="str">
            <v xml:space="preserve">May 1, 2014          </v>
          </cell>
        </row>
        <row r="6">
          <cell r="AI6">
            <v>1000</v>
          </cell>
        </row>
        <row r="7">
          <cell r="AI7" t="str">
            <v>Hy-Line Brown</v>
          </cell>
          <cell r="AL7">
            <v>0</v>
          </cell>
          <cell r="AN7">
            <v>1000</v>
          </cell>
        </row>
        <row r="8">
          <cell r="AI8" t="str">
            <v>g</v>
          </cell>
          <cell r="AL8" t="str">
            <v>g</v>
          </cell>
          <cell r="AN8" t="str">
            <v>Kg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Weekly Input"/>
      <sheetName val="Report"/>
      <sheetName val="Mortality"/>
      <sheetName val="Weight and Mortality"/>
      <sheetName val="Feed"/>
      <sheetName val="Water"/>
      <sheetName val="Body weight"/>
      <sheetName val="BW, Unif. %, CV%"/>
      <sheetName val="Weekly Gain"/>
      <sheetName val="Body Weight Uniformity"/>
    </sheetNames>
    <sheetDataSet>
      <sheetData sheetId="0"/>
      <sheetData sheetId="1">
        <row r="1">
          <cell r="AI1" t="str">
            <v>Hy-Line          Hy-Line International          May 1, 2014          Housed: 1,000          Hy-Line Brown</v>
          </cell>
        </row>
        <row r="3">
          <cell r="E3" t="str">
            <v/>
          </cell>
          <cell r="AI3" t="str">
            <v xml:space="preserve">Hy-Line          </v>
          </cell>
        </row>
        <row r="4">
          <cell r="AI4" t="str">
            <v xml:space="preserve">Hy-Line International          </v>
          </cell>
        </row>
        <row r="5">
          <cell r="AI5" t="str">
            <v xml:space="preserve">May 1, 2014          </v>
          </cell>
        </row>
        <row r="6">
          <cell r="AI6">
            <v>1000</v>
          </cell>
        </row>
        <row r="7">
          <cell r="AI7" t="str">
            <v>Hy-Line Brown</v>
          </cell>
          <cell r="AL7">
            <v>0</v>
          </cell>
          <cell r="AN7">
            <v>1000</v>
          </cell>
        </row>
        <row r="8">
          <cell r="AI8" t="str">
            <v>g</v>
          </cell>
          <cell r="AL8" t="str">
            <v>g</v>
          </cell>
          <cell r="AN8" t="str">
            <v>Kg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5">
          <cell r="N15" t="str">
            <v>0.00–0.01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Weekly Input"/>
      <sheetName val="Report"/>
      <sheetName val="Performance"/>
      <sheetName val="Performance II"/>
      <sheetName val="Mortality Graph"/>
      <sheetName val="% Seconds"/>
      <sheetName val="% HD"/>
      <sheetName val="Body Wt"/>
      <sheetName val="Egg Wt"/>
      <sheetName val="Water"/>
      <sheetName val="Feed"/>
      <sheetName val="Nutrition"/>
      <sheetName val="Lysine"/>
      <sheetName val="BW Unif."/>
    </sheetNames>
    <sheetDataSet>
      <sheetData sheetId="0" refreshError="1"/>
      <sheetData sheetId="1">
        <row r="1">
          <cell r="AI1" t="str">
            <v>Hy-Line Flock data          Daily Flock          Hatch:  November 11, 2011          Housed: 48,060          Hy-Line Brown</v>
          </cell>
        </row>
        <row r="8">
          <cell r="AJ8" t="str">
            <v>g</v>
          </cell>
          <cell r="AK8" t="str">
            <v>L</v>
          </cell>
        </row>
        <row r="11">
          <cell r="AI11" t="str">
            <v>mmmm d, yyyy;@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5">
          <cell r="N15" t="str">
            <v>0.00–0.01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4"/>
  <sheetViews>
    <sheetView workbookViewId="0">
      <selection activeCell="I1" sqref="I1:K1"/>
    </sheetView>
  </sheetViews>
  <sheetFormatPr defaultRowHeight="15" x14ac:dyDescent="0.25"/>
  <cols>
    <col min="1" max="1" width="4.28515625" customWidth="1"/>
    <col min="2" max="2" width="8" customWidth="1"/>
    <col min="3" max="3" width="13.7109375" customWidth="1"/>
    <col min="4" max="4" width="11" customWidth="1"/>
    <col min="14" max="15" width="10.7109375" customWidth="1"/>
    <col min="26" max="26" width="5.5703125" bestFit="1" customWidth="1"/>
    <col min="27" max="27" width="4" bestFit="1" customWidth="1"/>
    <col min="34" max="38" width="9.140625" style="100"/>
  </cols>
  <sheetData>
    <row r="1" spans="1:40" ht="15.75" thickBot="1" x14ac:dyDescent="0.3">
      <c r="A1" s="1" t="s">
        <v>0</v>
      </c>
      <c r="B1" s="2"/>
      <c r="C1" s="3"/>
      <c r="D1" s="3"/>
      <c r="E1" s="4"/>
      <c r="F1" s="4"/>
      <c r="G1" s="4"/>
      <c r="H1" s="85" t="s">
        <v>80</v>
      </c>
      <c r="I1" s="110" t="s">
        <v>77</v>
      </c>
      <c r="J1" s="110"/>
      <c r="K1" s="111"/>
      <c r="L1" s="86"/>
      <c r="M1" s="86"/>
      <c r="N1" s="86"/>
      <c r="O1" s="86"/>
      <c r="P1" s="86"/>
      <c r="Q1" s="86"/>
      <c r="R1" s="86"/>
      <c r="S1" s="86"/>
      <c r="T1" s="4"/>
      <c r="U1" s="4"/>
    </row>
    <row r="2" spans="1:40" x14ac:dyDescent="0.25">
      <c r="Q2" s="96" t="s">
        <v>82</v>
      </c>
      <c r="R2" s="96"/>
      <c r="S2" s="96"/>
      <c r="T2" s="96"/>
      <c r="U2" s="96"/>
      <c r="V2" s="96"/>
      <c r="W2" s="96"/>
      <c r="X2" s="96"/>
      <c r="Y2" s="96"/>
    </row>
    <row r="3" spans="1:40" x14ac:dyDescent="0.25">
      <c r="A3" s="5"/>
      <c r="B3" s="6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88" t="s">
        <v>79</v>
      </c>
      <c r="W3" s="88" t="s">
        <v>71</v>
      </c>
      <c r="X3" s="112" t="s">
        <v>85</v>
      </c>
      <c r="Y3" s="112"/>
    </row>
    <row r="4" spans="1:40" ht="15.75" thickBot="1" x14ac:dyDescent="0.3">
      <c r="A4" s="5"/>
      <c r="B4" s="38" t="s">
        <v>87</v>
      </c>
      <c r="C4" s="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8" t="s">
        <v>87</v>
      </c>
      <c r="S4" s="9" t="s">
        <v>3</v>
      </c>
      <c r="T4" s="9" t="s">
        <v>4</v>
      </c>
      <c r="U4" s="9" t="s">
        <v>5</v>
      </c>
      <c r="V4" s="87" t="s">
        <v>13</v>
      </c>
      <c r="W4" s="87" t="s">
        <v>15</v>
      </c>
      <c r="X4" s="106" t="s">
        <v>84</v>
      </c>
      <c r="Y4" s="106" t="s">
        <v>83</v>
      </c>
      <c r="AH4" s="100" t="s">
        <v>86</v>
      </c>
      <c r="AI4" s="100" t="s">
        <v>84</v>
      </c>
      <c r="AJ4" s="100" t="s">
        <v>15</v>
      </c>
      <c r="AK4" s="100" t="s">
        <v>13</v>
      </c>
      <c r="AL4" s="100" t="s">
        <v>83</v>
      </c>
      <c r="AN4" s="100"/>
    </row>
    <row r="5" spans="1:40" x14ac:dyDescent="0.25">
      <c r="A5" s="6">
        <v>1</v>
      </c>
      <c r="B5" s="52"/>
      <c r="C5" s="4" t="str">
        <f t="shared" ref="C5:C68" si="0">IF(B5=0,"",IF(B5="","",IF(B5&gt;$J$8,"High",IF(B5&lt;$J$9,"Low",""))))</f>
        <v/>
      </c>
      <c r="D5" s="4"/>
      <c r="E5" s="10" t="s">
        <v>6</v>
      </c>
      <c r="F5" s="11"/>
      <c r="G5" s="11"/>
      <c r="H5" s="11"/>
      <c r="I5" s="11"/>
      <c r="J5" s="11">
        <f>COUNTIF(B5:B104,"&gt;0")</f>
        <v>0</v>
      </c>
      <c r="K5" s="12"/>
      <c r="L5" s="4"/>
      <c r="M5" s="4"/>
      <c r="N5" s="4"/>
      <c r="O5" s="4"/>
      <c r="P5" s="4"/>
      <c r="Q5" s="7" t="s">
        <v>54</v>
      </c>
      <c r="R5" s="71">
        <f>E$39</f>
        <v>0</v>
      </c>
      <c r="S5" s="13">
        <f>R5*1000</f>
        <v>0</v>
      </c>
      <c r="T5" s="14">
        <f>E$40</f>
        <v>0</v>
      </c>
      <c r="U5" s="14">
        <f>E$41</f>
        <v>0</v>
      </c>
      <c r="V5" s="95">
        <v>3.5000000000000003E-2</v>
      </c>
      <c r="W5" s="95">
        <f>IF(W6&gt;0, 0.04, 0)</f>
        <v>0.04</v>
      </c>
      <c r="X5" s="107">
        <f>IF(W5&gt;0, ((V5+W5)/2), V5)</f>
        <v>3.7500000000000006E-2</v>
      </c>
      <c r="Y5" s="105" t="e">
        <f>IF(R5&gt;0, R5, NA())</f>
        <v>#N/A</v>
      </c>
      <c r="AH5" s="101">
        <f>IF(W5&gt;0, AK5, NA())</f>
        <v>3.5000000000000003E-2</v>
      </c>
      <c r="AI5" s="101">
        <f>IF(W5&gt;0, AJ5-AK5, NA())</f>
        <v>4.9999999999999975E-3</v>
      </c>
      <c r="AJ5" s="101">
        <f>IF(W5&gt;0, W5, NA())</f>
        <v>0.04</v>
      </c>
      <c r="AK5" s="101">
        <f>V5</f>
        <v>3.5000000000000003E-2</v>
      </c>
      <c r="AL5" s="100" t="e">
        <f>IF(R5&gt;0, R5, NA())</f>
        <v>#N/A</v>
      </c>
    </row>
    <row r="6" spans="1:40" x14ac:dyDescent="0.25">
      <c r="A6" s="6">
        <f>1+A5</f>
        <v>2</v>
      </c>
      <c r="B6" s="52"/>
      <c r="C6" s="4" t="str">
        <f t="shared" si="0"/>
        <v/>
      </c>
      <c r="D6" s="4"/>
      <c r="E6" s="15"/>
      <c r="F6" s="16"/>
      <c r="G6" s="16"/>
      <c r="H6" s="16"/>
      <c r="I6" s="16"/>
      <c r="J6" s="16"/>
      <c r="K6" s="17"/>
      <c r="L6" s="4"/>
      <c r="M6" s="4"/>
      <c r="N6" s="4"/>
      <c r="O6" s="4"/>
      <c r="P6" s="4"/>
      <c r="Q6" s="7" t="s">
        <v>55</v>
      </c>
      <c r="R6" s="71">
        <f>F$39</f>
        <v>0</v>
      </c>
      <c r="S6" s="13">
        <f t="shared" ref="S6:S23" si="1">R6*1000</f>
        <v>0</v>
      </c>
      <c r="T6" s="14">
        <f>F$40</f>
        <v>0</v>
      </c>
      <c r="U6" s="14">
        <f>F$41</f>
        <v>0</v>
      </c>
      <c r="V6" s="95">
        <f>IF($I$1="Hy-Line W-36", Standards!O3, IF($I$1="Hy-Line Brown", Standards!F3, IF($I$1="Hy-Line W-80", Standards!X3, 0)))</f>
        <v>0.1543235835294143</v>
      </c>
      <c r="W6" s="95">
        <f>IF($I$1="Hy-Line W-36", Standards!Q3, IF($I$1="Hy-Line Brown", Standards!H3, IF($I$1="Hy-Line W-80", Standards!Z3, 0)))</f>
        <v>0.17636980974790206</v>
      </c>
      <c r="X6" s="107">
        <f>IF(W6&gt;0, ((V6+W6)/2)-((V5+W5)/2), V6-V5)</f>
        <v>0.12784669663865819</v>
      </c>
      <c r="Y6" s="105" t="e">
        <f>IF(R6&gt;0, R6-R5, NA())</f>
        <v>#N/A</v>
      </c>
      <c r="AH6" s="101">
        <f t="shared" ref="AH6:AH23" si="2">IF(W6&gt;0, AK6, NA())</f>
        <v>0.1543235835294143</v>
      </c>
      <c r="AI6" s="101">
        <f t="shared" ref="AI6:AI23" si="3">IF(W6&gt;0, AJ6-AK6, NA())</f>
        <v>2.2046226218487758E-2</v>
      </c>
      <c r="AJ6" s="101">
        <f t="shared" ref="AJ6:AJ23" si="4">IF(W6&gt;0, W6, NA())</f>
        <v>0.17636980974790206</v>
      </c>
      <c r="AK6" s="101">
        <f t="shared" ref="AK6:AK23" si="5">V6</f>
        <v>0.1543235835294143</v>
      </c>
      <c r="AL6" s="100" t="e">
        <f t="shared" ref="AL6:AL22" si="6">IF(R6&gt;0, R6, NA())</f>
        <v>#N/A</v>
      </c>
    </row>
    <row r="7" spans="1:40" x14ac:dyDescent="0.25">
      <c r="A7" s="6">
        <f t="shared" ref="A7:A70" si="7">1+A6</f>
        <v>3</v>
      </c>
      <c r="B7" s="52"/>
      <c r="C7" s="4" t="str">
        <f t="shared" si="0"/>
        <v/>
      </c>
      <c r="D7" s="4"/>
      <c r="E7" s="18" t="s">
        <v>7</v>
      </c>
      <c r="F7" s="19"/>
      <c r="G7" s="19"/>
      <c r="H7" s="19"/>
      <c r="I7" s="19"/>
      <c r="J7" s="53">
        <f>IFERROR(AVERAGE(B5:B104), 0)</f>
        <v>0</v>
      </c>
      <c r="K7" s="39" t="s">
        <v>87</v>
      </c>
      <c r="L7" s="4"/>
      <c r="M7" s="4"/>
      <c r="N7" s="4"/>
      <c r="O7" s="4"/>
      <c r="P7" s="4"/>
      <c r="Q7" s="7" t="s">
        <v>56</v>
      </c>
      <c r="R7" s="71">
        <f>G$39</f>
        <v>0</v>
      </c>
      <c r="S7" s="13">
        <f t="shared" si="1"/>
        <v>0</v>
      </c>
      <c r="T7" s="14">
        <f>G$40</f>
        <v>0</v>
      </c>
      <c r="U7" s="14">
        <f>G$41</f>
        <v>0</v>
      </c>
      <c r="V7" s="95">
        <f>IF($I$1="Hy-Line W-36", Standards!O4, IF($I$1="Hy-Line Brown", Standards!F4, IF($I$1="Hy-Line W-80", Standards!X4, 0)))</f>
        <v>0.24250848840336534</v>
      </c>
      <c r="W7" s="95">
        <f>IF($I$1="Hy-Line W-36", Standards!Q4, IF($I$1="Hy-Line Brown", Standards!H4, IF($I$1="Hy-Line W-80", Standards!Z4, 0)))</f>
        <v>0.30864716705882861</v>
      </c>
      <c r="X7" s="107">
        <f t="shared" ref="X7:X23" si="8">IF(W7&gt;0, ((V7+W7)/2)-((V6+W6)/2), V7-V6)</f>
        <v>0.11023113109243876</v>
      </c>
      <c r="Y7" s="105" t="e">
        <f t="shared" ref="Y7:Y23" si="9">IF(R7&gt;0, R7-R6, NA())</f>
        <v>#N/A</v>
      </c>
      <c r="AH7" s="101">
        <f t="shared" si="2"/>
        <v>0.24250848840336534</v>
      </c>
      <c r="AI7" s="101">
        <f t="shared" si="3"/>
        <v>6.6138678655463273E-2</v>
      </c>
      <c r="AJ7" s="101">
        <f t="shared" si="4"/>
        <v>0.30864716705882861</v>
      </c>
      <c r="AK7" s="101">
        <f t="shared" si="5"/>
        <v>0.24250848840336534</v>
      </c>
      <c r="AL7" s="100" t="e">
        <f t="shared" si="6"/>
        <v>#N/A</v>
      </c>
    </row>
    <row r="8" spans="1:40" x14ac:dyDescent="0.25">
      <c r="A8" s="6">
        <f t="shared" si="7"/>
        <v>4</v>
      </c>
      <c r="B8" s="52"/>
      <c r="C8" s="4" t="str">
        <f t="shared" si="0"/>
        <v/>
      </c>
      <c r="D8" s="4"/>
      <c r="E8" s="15" t="s">
        <v>8</v>
      </c>
      <c r="F8" s="16"/>
      <c r="G8" s="16"/>
      <c r="H8" s="16"/>
      <c r="I8" s="16"/>
      <c r="J8" s="54">
        <f>IF(J7&gt;0, ROUND(J7*1.1,3), 0)</f>
        <v>0</v>
      </c>
      <c r="K8" s="40" t="s">
        <v>87</v>
      </c>
      <c r="L8" s="4"/>
      <c r="M8" s="4"/>
      <c r="N8" s="4"/>
      <c r="O8" s="4"/>
      <c r="P8" s="4"/>
      <c r="Q8" s="7" t="s">
        <v>57</v>
      </c>
      <c r="R8" s="71">
        <f>H$39</f>
        <v>0</v>
      </c>
      <c r="S8" s="13">
        <f t="shared" si="1"/>
        <v>0</v>
      </c>
      <c r="T8" s="14">
        <f>H$40</f>
        <v>0</v>
      </c>
      <c r="U8" s="14">
        <f>H$41</f>
        <v>0</v>
      </c>
      <c r="V8" s="95">
        <f>IF($I$1="Hy-Line W-36", Standards!O5, IF($I$1="Hy-Line Brown", Standards!F5, IF($I$1="Hy-Line W-80", Standards!X5, 0)))</f>
        <v>0.39683207193277964</v>
      </c>
      <c r="W8" s="95">
        <f>IF($I$1="Hy-Line W-36", Standards!Q5, IF($I$1="Hy-Line Brown", Standards!H5, IF($I$1="Hy-Line W-80", Standards!Z5, 0)))</f>
        <v>0.46297075058824289</v>
      </c>
      <c r="X8" s="107">
        <f t="shared" si="8"/>
        <v>0.15432358352941433</v>
      </c>
      <c r="Y8" s="105" t="e">
        <f t="shared" si="9"/>
        <v>#N/A</v>
      </c>
      <c r="AH8" s="101">
        <f t="shared" si="2"/>
        <v>0.39683207193277964</v>
      </c>
      <c r="AI8" s="101">
        <f t="shared" si="3"/>
        <v>6.6138678655463246E-2</v>
      </c>
      <c r="AJ8" s="101">
        <f t="shared" si="4"/>
        <v>0.46297075058824289</v>
      </c>
      <c r="AK8" s="101">
        <f t="shared" si="5"/>
        <v>0.39683207193277964</v>
      </c>
      <c r="AL8" s="100" t="e">
        <f t="shared" si="6"/>
        <v>#N/A</v>
      </c>
    </row>
    <row r="9" spans="1:40" x14ac:dyDescent="0.25">
      <c r="A9" s="6">
        <f t="shared" si="7"/>
        <v>5</v>
      </c>
      <c r="B9" s="52"/>
      <c r="C9" s="4" t="str">
        <f t="shared" si="0"/>
        <v/>
      </c>
      <c r="D9" s="4"/>
      <c r="E9" s="15" t="s">
        <v>9</v>
      </c>
      <c r="F9" s="16"/>
      <c r="G9" s="16"/>
      <c r="H9" s="16"/>
      <c r="I9" s="16"/>
      <c r="J9" s="54">
        <f>ROUND(J7*0.9,3)</f>
        <v>0</v>
      </c>
      <c r="K9" s="40" t="s">
        <v>87</v>
      </c>
      <c r="L9" s="4"/>
      <c r="M9" s="4"/>
      <c r="N9" s="4"/>
      <c r="O9" s="4"/>
      <c r="P9" s="4"/>
      <c r="Q9" s="7" t="s">
        <v>58</v>
      </c>
      <c r="R9" s="71">
        <f>I$39</f>
        <v>0</v>
      </c>
      <c r="S9" s="13">
        <f t="shared" si="1"/>
        <v>0</v>
      </c>
      <c r="T9" s="14">
        <f>I$40</f>
        <v>0</v>
      </c>
      <c r="U9" s="14">
        <f>I$41</f>
        <v>0</v>
      </c>
      <c r="V9" s="95">
        <f>IF($I$1="Hy-Line W-36", Standards!O6, IF($I$1="Hy-Line Brown", Standards!F6, IF($I$1="Hy-Line W-80", Standards!X6, 0)))</f>
        <v>0.57320188168068165</v>
      </c>
      <c r="W9" s="95">
        <f>IF($I$1="Hy-Line W-36", Standards!Q6, IF($I$1="Hy-Line Brown", Standards!H6, IF($I$1="Hy-Line W-80", Standards!Z6, 0)))</f>
        <v>0.68343301277312052</v>
      </c>
      <c r="X9" s="107">
        <f t="shared" si="8"/>
        <v>0.19841603596638979</v>
      </c>
      <c r="Y9" s="105" t="e">
        <f t="shared" si="9"/>
        <v>#N/A</v>
      </c>
      <c r="AH9" s="101">
        <f t="shared" si="2"/>
        <v>0.57320188168068165</v>
      </c>
      <c r="AI9" s="101">
        <f t="shared" si="3"/>
        <v>0.11023113109243887</v>
      </c>
      <c r="AJ9" s="101">
        <f t="shared" si="4"/>
        <v>0.68343301277312052</v>
      </c>
      <c r="AK9" s="101">
        <f t="shared" si="5"/>
        <v>0.57320188168068165</v>
      </c>
      <c r="AL9" s="100" t="e">
        <f t="shared" si="6"/>
        <v>#N/A</v>
      </c>
    </row>
    <row r="10" spans="1:40" x14ac:dyDescent="0.25">
      <c r="A10" s="6">
        <f t="shared" si="7"/>
        <v>6</v>
      </c>
      <c r="B10" s="52"/>
      <c r="C10" s="4" t="str">
        <f t="shared" si="0"/>
        <v/>
      </c>
      <c r="D10" s="4"/>
      <c r="E10" s="15"/>
      <c r="F10" s="16"/>
      <c r="G10" s="16"/>
      <c r="H10" s="16"/>
      <c r="I10" s="16"/>
      <c r="J10" s="16"/>
      <c r="K10" s="17"/>
      <c r="L10" s="4"/>
      <c r="M10" s="4"/>
      <c r="N10" s="4"/>
      <c r="O10" s="4"/>
      <c r="P10" s="4"/>
      <c r="Q10" s="7" t="s">
        <v>59</v>
      </c>
      <c r="R10" s="71">
        <f>J$39</f>
        <v>0</v>
      </c>
      <c r="S10" s="13">
        <f t="shared" si="1"/>
        <v>0</v>
      </c>
      <c r="T10" s="14">
        <f>J$40</f>
        <v>0</v>
      </c>
      <c r="U10" s="14">
        <f>J$41</f>
        <v>0</v>
      </c>
      <c r="V10" s="95">
        <f>IF($I$1="Hy-Line W-36", Standards!O7, IF($I$1="Hy-Line Brown", Standards!F7, IF($I$1="Hy-Line W-80", Standards!X7, 0)))</f>
        <v>0.77161791764707155</v>
      </c>
      <c r="W10" s="95">
        <f>IF($I$1="Hy-Line W-36", Standards!Q7, IF($I$1="Hy-Line Brown", Standards!H7, IF($I$1="Hy-Line W-80", Standards!Z7, 0)))</f>
        <v>0.90389527495799804</v>
      </c>
      <c r="X10" s="107">
        <f t="shared" si="8"/>
        <v>0.20943914907563377</v>
      </c>
      <c r="Y10" s="105" t="e">
        <f t="shared" si="9"/>
        <v>#N/A</v>
      </c>
      <c r="AH10" s="101">
        <f t="shared" si="2"/>
        <v>0.77161791764707155</v>
      </c>
      <c r="AI10" s="101">
        <f t="shared" si="3"/>
        <v>0.13227735731092649</v>
      </c>
      <c r="AJ10" s="101">
        <f t="shared" si="4"/>
        <v>0.90389527495799804</v>
      </c>
      <c r="AK10" s="101">
        <f t="shared" si="5"/>
        <v>0.77161791764707155</v>
      </c>
      <c r="AL10" s="100" t="e">
        <f t="shared" si="6"/>
        <v>#N/A</v>
      </c>
    </row>
    <row r="11" spans="1:40" x14ac:dyDescent="0.25">
      <c r="A11" s="6">
        <f t="shared" si="7"/>
        <v>7</v>
      </c>
      <c r="B11" s="52"/>
      <c r="C11" s="4" t="str">
        <f t="shared" si="0"/>
        <v/>
      </c>
      <c r="D11" s="4"/>
      <c r="E11" s="15" t="str">
        <f>CONCATENATE("Number of birds outside ",FIXED(J8,3)," and ",FIXED(J9,3)," lb")</f>
        <v>Number of birds outside 0.000 and 0.000 lb</v>
      </c>
      <c r="F11" s="16"/>
      <c r="G11" s="16"/>
      <c r="H11" s="16"/>
      <c r="I11" s="16"/>
      <c r="J11" s="21">
        <f>COUNTIF(C5:C104,"High")+COUNTIF(C5:C104,"Low")</f>
        <v>0</v>
      </c>
      <c r="K11" s="17"/>
      <c r="L11" s="4"/>
      <c r="M11" s="4"/>
      <c r="N11" s="4"/>
      <c r="O11" s="4"/>
      <c r="P11" s="4"/>
      <c r="Q11" s="7" t="s">
        <v>60</v>
      </c>
      <c r="R11" s="71">
        <f>K$39</f>
        <v>0</v>
      </c>
      <c r="S11" s="13">
        <f t="shared" si="1"/>
        <v>0</v>
      </c>
      <c r="T11" s="14">
        <f>K$40</f>
        <v>0</v>
      </c>
      <c r="U11" s="14">
        <f>K$41</f>
        <v>0</v>
      </c>
      <c r="V11" s="95">
        <f>IF($I$1="Hy-Line W-36", Standards!O8, IF($I$1="Hy-Line Brown", Standards!F8, IF($I$1="Hy-Line W-80", Standards!X8, 0)))</f>
        <v>1.0141264060504369</v>
      </c>
      <c r="W11" s="95">
        <f>IF($I$1="Hy-Line W-36", Standards!Q8, IF($I$1="Hy-Line Brown", Standards!H8, IF($I$1="Hy-Line W-80", Standards!Z8, 0)))</f>
        <v>1.1243575371428756</v>
      </c>
      <c r="X11" s="107">
        <f t="shared" si="8"/>
        <v>0.2314853752941215</v>
      </c>
      <c r="Y11" s="105" t="e">
        <f t="shared" si="9"/>
        <v>#N/A</v>
      </c>
      <c r="AH11" s="101">
        <f t="shared" si="2"/>
        <v>1.0141264060504369</v>
      </c>
      <c r="AI11" s="101">
        <f t="shared" si="3"/>
        <v>0.11023113109243865</v>
      </c>
      <c r="AJ11" s="101">
        <f t="shared" si="4"/>
        <v>1.1243575371428756</v>
      </c>
      <c r="AK11" s="101">
        <f t="shared" si="5"/>
        <v>1.0141264060504369</v>
      </c>
      <c r="AL11" s="100" t="e">
        <f t="shared" si="6"/>
        <v>#N/A</v>
      </c>
    </row>
    <row r="12" spans="1:40" x14ac:dyDescent="0.25">
      <c r="A12" s="6">
        <f t="shared" si="7"/>
        <v>8</v>
      </c>
      <c r="B12" s="52"/>
      <c r="C12" s="4" t="str">
        <f t="shared" si="0"/>
        <v/>
      </c>
      <c r="D12" s="4"/>
      <c r="E12" s="18" t="str">
        <f>CONCATENATE("Uniformity = ([",J5,"-",J11,"]/",J5,") x 100 = ")</f>
        <v xml:space="preserve">Uniformity = ([0-0]/0) x 100 = </v>
      </c>
      <c r="F12" s="19"/>
      <c r="G12" s="19"/>
      <c r="H12" s="19"/>
      <c r="I12" s="19"/>
      <c r="J12" s="19">
        <f>IFERROR(ROUND(((J5-J11)/J5)*100,0), 0)</f>
        <v>0</v>
      </c>
      <c r="K12" s="20" t="s">
        <v>10</v>
      </c>
      <c r="L12" s="4"/>
      <c r="M12" s="4"/>
      <c r="N12" s="4"/>
      <c r="O12" s="4"/>
      <c r="P12" s="4"/>
      <c r="Q12" s="7" t="s">
        <v>61</v>
      </c>
      <c r="R12" s="71">
        <f>L$39</f>
        <v>0</v>
      </c>
      <c r="S12" s="13">
        <f t="shared" si="1"/>
        <v>0</v>
      </c>
      <c r="T12" s="14">
        <f>L$40</f>
        <v>0</v>
      </c>
      <c r="U12" s="14">
        <f>L$41</f>
        <v>0</v>
      </c>
      <c r="V12" s="95">
        <f>IF($I$1="Hy-Line W-36", Standards!O9, IF($I$1="Hy-Line Brown", Standards!F9, IF($I$1="Hy-Line W-80", Standards!X9, 0)))</f>
        <v>1.2345886682353144</v>
      </c>
      <c r="W12" s="95">
        <f>IF($I$1="Hy-Line W-36", Standards!Q9, IF($I$1="Hy-Line Brown", Standards!H9, IF($I$1="Hy-Line W-80", Standards!Z9, 0)))</f>
        <v>1.3889122517647288</v>
      </c>
      <c r="X12" s="107">
        <f t="shared" si="8"/>
        <v>0.24250848840336525</v>
      </c>
      <c r="Y12" s="105" t="e">
        <f t="shared" si="9"/>
        <v>#N/A</v>
      </c>
      <c r="AH12" s="101">
        <f t="shared" si="2"/>
        <v>1.2345886682353144</v>
      </c>
      <c r="AI12" s="101">
        <f t="shared" si="3"/>
        <v>0.15432358352941433</v>
      </c>
      <c r="AJ12" s="101">
        <f t="shared" si="4"/>
        <v>1.3889122517647288</v>
      </c>
      <c r="AK12" s="101">
        <f t="shared" si="5"/>
        <v>1.2345886682353144</v>
      </c>
      <c r="AL12" s="100" t="e">
        <f t="shared" si="6"/>
        <v>#N/A</v>
      </c>
    </row>
    <row r="13" spans="1:40" ht="15.75" thickBot="1" x14ac:dyDescent="0.3">
      <c r="A13" s="6">
        <f t="shared" si="7"/>
        <v>9</v>
      </c>
      <c r="B13" s="52"/>
      <c r="C13" s="4" t="str">
        <f t="shared" si="0"/>
        <v/>
      </c>
      <c r="D13" s="4"/>
      <c r="E13" s="22" t="str">
        <f>IFERROR(CONCATENATE("CV = (",TEXT(G19, "#.##"),"/",TEXT(J7,"#.###"),") x 100 = "), "CV%")</f>
        <v>CV%</v>
      </c>
      <c r="F13" s="23"/>
      <c r="G13" s="23"/>
      <c r="H13" s="23"/>
      <c r="I13" s="23"/>
      <c r="J13" s="24">
        <f>IFERROR((G19/J7)*100, 0)</f>
        <v>0</v>
      </c>
      <c r="K13" s="25" t="s">
        <v>10</v>
      </c>
      <c r="L13" s="4"/>
      <c r="M13" s="4"/>
      <c r="N13" s="26" t="s">
        <v>11</v>
      </c>
      <c r="O13" s="27" t="s">
        <v>12</v>
      </c>
      <c r="P13" s="4"/>
      <c r="Q13" s="7" t="s">
        <v>62</v>
      </c>
      <c r="R13" s="71">
        <f>M$39</f>
        <v>0</v>
      </c>
      <c r="S13" s="13">
        <f t="shared" si="1"/>
        <v>0</v>
      </c>
      <c r="T13" s="14">
        <f>M$40</f>
        <v>0</v>
      </c>
      <c r="U13" s="14">
        <f>M$41</f>
        <v>0</v>
      </c>
      <c r="V13" s="95">
        <f>IF($I$1="Hy-Line W-36", Standards!O10, IF($I$1="Hy-Line Brown", Standards!F10, IF($I$1="Hy-Line W-80", Standards!X10, 0)))</f>
        <v>1.4770971566386797</v>
      </c>
      <c r="W13" s="95">
        <f>IF($I$1="Hy-Line W-36", Standards!Q10, IF($I$1="Hy-Line Brown", Standards!H10, IF($I$1="Hy-Line W-80", Standards!Z10, 0)))</f>
        <v>1.6534669663865817</v>
      </c>
      <c r="X13" s="107">
        <f t="shared" si="8"/>
        <v>0.25353160151260923</v>
      </c>
      <c r="Y13" s="105" t="e">
        <f t="shared" si="9"/>
        <v>#N/A</v>
      </c>
      <c r="AH13" s="101">
        <f t="shared" si="2"/>
        <v>1.4770971566386797</v>
      </c>
      <c r="AI13" s="101">
        <f t="shared" si="3"/>
        <v>0.17636980974790206</v>
      </c>
      <c r="AJ13" s="101">
        <f t="shared" si="4"/>
        <v>1.6534669663865817</v>
      </c>
      <c r="AK13" s="101">
        <f t="shared" si="5"/>
        <v>1.4770971566386797</v>
      </c>
      <c r="AL13" s="100" t="e">
        <f t="shared" si="6"/>
        <v>#N/A</v>
      </c>
    </row>
    <row r="14" spans="1:40" x14ac:dyDescent="0.25">
      <c r="A14" s="6">
        <f t="shared" si="7"/>
        <v>10</v>
      </c>
      <c r="B14" s="52"/>
      <c r="C14" s="4" t="str">
        <f t="shared" si="0"/>
        <v/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27"/>
      <c r="O14" s="28"/>
      <c r="P14" s="4"/>
      <c r="Q14" s="7" t="s">
        <v>63</v>
      </c>
      <c r="R14" s="71">
        <f>N$39</f>
        <v>0</v>
      </c>
      <c r="S14" s="13">
        <f t="shared" si="1"/>
        <v>0</v>
      </c>
      <c r="T14" s="14">
        <f>N$40</f>
        <v>0</v>
      </c>
      <c r="U14" s="14">
        <f>N$41</f>
        <v>0</v>
      </c>
      <c r="V14" s="95">
        <f>IF($I$1="Hy-Line W-36", Standards!O11, IF($I$1="Hy-Line Brown", Standards!F11, IF($I$1="Hy-Line W-80", Standards!X11, 0)))</f>
        <v>1.6975594188235572</v>
      </c>
      <c r="W14" s="95">
        <f>IF($I$1="Hy-Line W-36", Standards!Q11, IF($I$1="Hy-Line Brown", Standards!H11, IF($I$1="Hy-Line W-80", Standards!Z11, 0)))</f>
        <v>1.918021681008435</v>
      </c>
      <c r="X14" s="107">
        <f t="shared" si="8"/>
        <v>0.24250848840336525</v>
      </c>
      <c r="Y14" s="105" t="e">
        <f t="shared" si="9"/>
        <v>#N/A</v>
      </c>
      <c r="AH14" s="101">
        <f t="shared" si="2"/>
        <v>1.6975594188235572</v>
      </c>
      <c r="AI14" s="101">
        <f t="shared" si="3"/>
        <v>0.22046226218487774</v>
      </c>
      <c r="AJ14" s="101">
        <f t="shared" si="4"/>
        <v>1.918021681008435</v>
      </c>
      <c r="AK14" s="101">
        <f t="shared" si="5"/>
        <v>1.6975594188235572</v>
      </c>
      <c r="AL14" s="100" t="e">
        <f t="shared" si="6"/>
        <v>#N/A</v>
      </c>
    </row>
    <row r="15" spans="1:40" x14ac:dyDescent="0.25">
      <c r="A15" s="6">
        <f t="shared" si="7"/>
        <v>11</v>
      </c>
      <c r="B15" s="52"/>
      <c r="C15" s="4" t="str">
        <f t="shared" si="0"/>
        <v/>
      </c>
      <c r="D15" s="4"/>
      <c r="E15" s="4"/>
      <c r="F15" s="4" t="s">
        <v>13</v>
      </c>
      <c r="G15" s="55">
        <f>MIN(B5:B104)-0.00000001</f>
        <v>-1E-8</v>
      </c>
      <c r="H15" s="55">
        <f>ROUNDDOWN(G15,1)</f>
        <v>0</v>
      </c>
      <c r="I15" s="4"/>
      <c r="J15" s="4" t="s">
        <v>14</v>
      </c>
      <c r="K15" s="4"/>
      <c r="L15" s="4"/>
      <c r="M15" s="4"/>
      <c r="N15" s="27" t="str">
        <f>CONCATENATE(FIXED(H15,2),"–",FIXED(J18,2))</f>
        <v>0.00–0.01</v>
      </c>
      <c r="O15" s="28">
        <f>COUNTIF($B$5:$B$105,"&lt;"&amp;J18)-COUNTIF($B$5:$B105,"&lt;"&amp;J17)</f>
        <v>0</v>
      </c>
      <c r="P15" s="4"/>
      <c r="Q15" s="7" t="s">
        <v>64</v>
      </c>
      <c r="R15" s="71">
        <f>O$39</f>
        <v>0</v>
      </c>
      <c r="S15" s="13">
        <f t="shared" si="1"/>
        <v>0</v>
      </c>
      <c r="T15" s="14">
        <f>O$40</f>
        <v>0</v>
      </c>
      <c r="U15" s="14">
        <f>O$41</f>
        <v>0</v>
      </c>
      <c r="V15" s="95">
        <f>IF($I$1="Hy-Line W-36", Standards!O12, IF($I$1="Hy-Line Brown", Standards!F12, IF($I$1="Hy-Line W-80", Standards!X12, 0)))</f>
        <v>1.9400679072269227</v>
      </c>
      <c r="W15" s="95">
        <f>IF($I$1="Hy-Line W-36", Standards!Q12, IF($I$1="Hy-Line Brown", Standards!H12, IF($I$1="Hy-Line W-80", Standards!Z12, 0)))</f>
        <v>2.1825763956302882</v>
      </c>
      <c r="X15" s="107">
        <f t="shared" si="8"/>
        <v>0.25353160151260923</v>
      </c>
      <c r="Y15" s="105" t="e">
        <f t="shared" si="9"/>
        <v>#N/A</v>
      </c>
      <c r="AH15" s="101">
        <f t="shared" si="2"/>
        <v>1.9400679072269227</v>
      </c>
      <c r="AI15" s="101">
        <f t="shared" si="3"/>
        <v>0.24250848840336547</v>
      </c>
      <c r="AJ15" s="101">
        <f t="shared" si="4"/>
        <v>2.1825763956302882</v>
      </c>
      <c r="AK15" s="101">
        <f t="shared" si="5"/>
        <v>1.9400679072269227</v>
      </c>
      <c r="AL15" s="100" t="e">
        <f t="shared" si="6"/>
        <v>#N/A</v>
      </c>
    </row>
    <row r="16" spans="1:40" x14ac:dyDescent="0.25">
      <c r="A16" s="6">
        <f t="shared" si="7"/>
        <v>12</v>
      </c>
      <c r="B16" s="52"/>
      <c r="C16" s="4" t="str">
        <f t="shared" si="0"/>
        <v/>
      </c>
      <c r="D16" s="4"/>
      <c r="E16" s="4"/>
      <c r="F16" s="4" t="s">
        <v>15</v>
      </c>
      <c r="G16" s="55">
        <f>MAX(B5:B104)+0.00000001</f>
        <v>1E-8</v>
      </c>
      <c r="H16" s="55">
        <f>ROUNDUP(G16,1)</f>
        <v>0.1</v>
      </c>
      <c r="I16" s="4"/>
      <c r="J16" s="27" t="s">
        <v>16</v>
      </c>
      <c r="K16" s="27" t="s">
        <v>17</v>
      </c>
      <c r="L16" s="4"/>
      <c r="M16" s="4"/>
      <c r="N16" s="27" t="str">
        <f>CONCATENATE(FIXED(J18,2),"–",FIXED(J19,2))</f>
        <v>0.01–0.02</v>
      </c>
      <c r="O16" s="28">
        <f>COUNTIF($B$5:$B$105,"&lt;"&amp;J19)-COUNTIF($B$5:$B106,"&lt;"&amp;J18)</f>
        <v>0</v>
      </c>
      <c r="P16" s="4"/>
      <c r="Q16" s="7" t="s">
        <v>65</v>
      </c>
      <c r="R16" s="71">
        <f>P$39</f>
        <v>0</v>
      </c>
      <c r="S16" s="13">
        <f t="shared" si="1"/>
        <v>0</v>
      </c>
      <c r="T16" s="14">
        <f>P$40</f>
        <v>0</v>
      </c>
      <c r="U16" s="14">
        <f>P$41</f>
        <v>0</v>
      </c>
      <c r="V16" s="95">
        <f>IF($I$1="Hy-Line W-36", Standards!O13, IF($I$1="Hy-Line Brown", Standards!F13, IF($I$1="Hy-Line W-80", Standards!X13, 0)))</f>
        <v>2.1825763956302882</v>
      </c>
      <c r="W16" s="95">
        <f>IF($I$1="Hy-Line W-36", Standards!Q13, IF($I$1="Hy-Line Brown", Standards!H13, IF($I$1="Hy-Line W-80", Standards!Z13, 0)))</f>
        <v>2.4250848840336534</v>
      </c>
      <c r="X16" s="107">
        <f t="shared" si="8"/>
        <v>0.2425084884033657</v>
      </c>
      <c r="Y16" s="105" t="e">
        <f t="shared" si="9"/>
        <v>#N/A</v>
      </c>
      <c r="AH16" s="101">
        <f t="shared" si="2"/>
        <v>2.1825763956302882</v>
      </c>
      <c r="AI16" s="101">
        <f t="shared" si="3"/>
        <v>0.24250848840336525</v>
      </c>
      <c r="AJ16" s="101">
        <f t="shared" si="4"/>
        <v>2.4250848840336534</v>
      </c>
      <c r="AK16" s="101">
        <f t="shared" si="5"/>
        <v>2.1825763956302882</v>
      </c>
      <c r="AL16" s="100" t="e">
        <f t="shared" si="6"/>
        <v>#N/A</v>
      </c>
    </row>
    <row r="17" spans="1:38" x14ac:dyDescent="0.25">
      <c r="A17" s="6">
        <f t="shared" si="7"/>
        <v>13</v>
      </c>
      <c r="B17" s="52"/>
      <c r="C17" s="4" t="str">
        <f t="shared" si="0"/>
        <v/>
      </c>
      <c r="D17" s="4"/>
      <c r="E17" s="4"/>
      <c r="F17" s="4" t="s">
        <v>18</v>
      </c>
      <c r="G17" s="55">
        <f>ROUND((J7-G15)/5,3)</f>
        <v>0</v>
      </c>
      <c r="H17" s="55">
        <f>ROUND((H16-H15)/10,3)</f>
        <v>0.01</v>
      </c>
      <c r="I17" s="4"/>
      <c r="J17" s="29">
        <f>H15</f>
        <v>0</v>
      </c>
      <c r="K17" s="29" t="e">
        <f t="shared" ref="K17:K27" si="10">NORMDIST(J17,$J$7,$G$19,FALSE)</f>
        <v>#DIV/0!</v>
      </c>
      <c r="L17" s="4"/>
      <c r="M17" s="4"/>
      <c r="N17" s="27" t="str">
        <f t="shared" ref="N17:N24" si="11">CONCATENATE(FIXED(J19,2),"–",FIXED(J20,2))</f>
        <v>0.02–0.03</v>
      </c>
      <c r="O17" s="28">
        <f>COUNTIF($B$5:$B$105,"&lt;"&amp;J20)-COUNTIF($B$5:$B107,"&lt;"&amp;J19)</f>
        <v>0</v>
      </c>
      <c r="P17" s="4"/>
      <c r="Q17" s="7" t="s">
        <v>66</v>
      </c>
      <c r="R17" s="71">
        <f>Q$39</f>
        <v>0</v>
      </c>
      <c r="S17" s="13">
        <f t="shared" si="1"/>
        <v>0</v>
      </c>
      <c r="T17" s="14">
        <f>Q$40</f>
        <v>0</v>
      </c>
      <c r="U17" s="14">
        <f>Q$41</f>
        <v>0</v>
      </c>
      <c r="V17" s="95">
        <f>IF($I$1="Hy-Line W-36", Standards!O14, IF($I$1="Hy-Line Brown", Standards!F14, IF($I$1="Hy-Line W-80", Standards!X14, 0)))</f>
        <v>2.4030386578151655</v>
      </c>
      <c r="W17" s="95">
        <f>IF($I$1="Hy-Line W-36", Standards!Q14, IF($I$1="Hy-Line Brown", Standards!H14, IF($I$1="Hy-Line W-80", Standards!Z14, 0)))</f>
        <v>2.6455471462185307</v>
      </c>
      <c r="X17" s="107">
        <f t="shared" si="8"/>
        <v>0.22046226218487686</v>
      </c>
      <c r="Y17" s="105" t="e">
        <f t="shared" si="9"/>
        <v>#N/A</v>
      </c>
      <c r="AH17" s="101">
        <f t="shared" si="2"/>
        <v>2.4030386578151655</v>
      </c>
      <c r="AI17" s="101">
        <f t="shared" si="3"/>
        <v>0.24250848840336525</v>
      </c>
      <c r="AJ17" s="101">
        <f t="shared" si="4"/>
        <v>2.6455471462185307</v>
      </c>
      <c r="AK17" s="101">
        <f t="shared" si="5"/>
        <v>2.4030386578151655</v>
      </c>
      <c r="AL17" s="100" t="e">
        <f t="shared" si="6"/>
        <v>#N/A</v>
      </c>
    </row>
    <row r="18" spans="1:38" x14ac:dyDescent="0.25">
      <c r="A18" s="6">
        <f t="shared" si="7"/>
        <v>14</v>
      </c>
      <c r="B18" s="52"/>
      <c r="C18" s="4" t="str">
        <f t="shared" si="0"/>
        <v/>
      </c>
      <c r="D18" s="4"/>
      <c r="E18" s="4"/>
      <c r="F18" s="4"/>
      <c r="G18" s="4"/>
      <c r="H18" s="4"/>
      <c r="I18" s="4"/>
      <c r="J18" s="29">
        <f t="shared" ref="J18:J27" si="12">J17+$H$17</f>
        <v>0.01</v>
      </c>
      <c r="K18" s="29" t="e">
        <f t="shared" si="10"/>
        <v>#DIV/0!</v>
      </c>
      <c r="L18" s="4"/>
      <c r="M18" s="4"/>
      <c r="N18" s="27" t="str">
        <f t="shared" si="11"/>
        <v>0.03–0.04</v>
      </c>
      <c r="O18" s="28">
        <f>COUNTIF($B$5:$B$105,"&lt;"&amp;J21)-COUNTIF($B$5:$B108,"&lt;"&amp;J20)</f>
        <v>0</v>
      </c>
      <c r="P18" s="4"/>
      <c r="Q18" s="7" t="s">
        <v>67</v>
      </c>
      <c r="R18" s="71">
        <f>R$39</f>
        <v>0</v>
      </c>
      <c r="S18" s="13">
        <f t="shared" si="1"/>
        <v>0</v>
      </c>
      <c r="T18" s="14">
        <f>R$40</f>
        <v>0</v>
      </c>
      <c r="U18" s="14">
        <f>R$41</f>
        <v>0</v>
      </c>
      <c r="V18" s="95">
        <f>IF($I$1="Hy-Line W-36", Standards!O15, IF($I$1="Hy-Line Brown", Standards!F15, IF($I$1="Hy-Line W-80", Standards!X15, 0)))</f>
        <v>2.5794084675630677</v>
      </c>
      <c r="W18" s="95">
        <f>IF($I$1="Hy-Line W-36", Standards!Q15, IF($I$1="Hy-Line Brown", Standards!H15, IF($I$1="Hy-Line W-80", Standards!Z15, 0)))</f>
        <v>2.8439631821849205</v>
      </c>
      <c r="X18" s="107">
        <f t="shared" si="8"/>
        <v>0.18739292285714626</v>
      </c>
      <c r="Y18" s="105" t="e">
        <f t="shared" si="9"/>
        <v>#N/A</v>
      </c>
      <c r="AH18" s="101">
        <f t="shared" si="2"/>
        <v>2.5794084675630677</v>
      </c>
      <c r="AI18" s="101">
        <f t="shared" si="3"/>
        <v>0.26455471462185276</v>
      </c>
      <c r="AJ18" s="101">
        <f t="shared" si="4"/>
        <v>2.8439631821849205</v>
      </c>
      <c r="AK18" s="101">
        <f t="shared" si="5"/>
        <v>2.5794084675630677</v>
      </c>
      <c r="AL18" s="100" t="e">
        <f t="shared" si="6"/>
        <v>#N/A</v>
      </c>
    </row>
    <row r="19" spans="1:38" x14ac:dyDescent="0.25">
      <c r="A19" s="6">
        <f t="shared" si="7"/>
        <v>15</v>
      </c>
      <c r="B19" s="52"/>
      <c r="C19" s="4" t="str">
        <f t="shared" si="0"/>
        <v/>
      </c>
      <c r="D19" s="4"/>
      <c r="E19" s="4"/>
      <c r="F19" s="4" t="s">
        <v>19</v>
      </c>
      <c r="G19" s="56" t="e">
        <f>STDEV(B4:B105)</f>
        <v>#DIV/0!</v>
      </c>
      <c r="H19" s="4"/>
      <c r="I19" s="4"/>
      <c r="J19" s="29">
        <f t="shared" si="12"/>
        <v>0.02</v>
      </c>
      <c r="K19" s="29" t="e">
        <f t="shared" si="10"/>
        <v>#DIV/0!</v>
      </c>
      <c r="L19" s="4"/>
      <c r="M19" s="4"/>
      <c r="N19" s="27" t="str">
        <f t="shared" si="11"/>
        <v>0.04–0.05</v>
      </c>
      <c r="O19" s="28">
        <f>COUNTIF($B$5:$B$105,"&lt;"&amp;J22)-COUNTIF($B$5:$B109,"&lt;"&amp;J21)</f>
        <v>0</v>
      </c>
      <c r="P19" s="4"/>
      <c r="Q19" s="7" t="s">
        <v>68</v>
      </c>
      <c r="R19" s="71">
        <f>S$39</f>
        <v>0</v>
      </c>
      <c r="S19" s="13">
        <f t="shared" si="1"/>
        <v>0</v>
      </c>
      <c r="T19" s="14">
        <f>S$40</f>
        <v>0</v>
      </c>
      <c r="U19" s="14">
        <f>S$41</f>
        <v>0</v>
      </c>
      <c r="V19" s="95">
        <f>IF($I$1="Hy-Line W-36", Standards!O16, IF($I$1="Hy-Line Brown", Standards!F16, IF($I$1="Hy-Line W-80", Standards!X16, 0)))</f>
        <v>2.7778245035294575</v>
      </c>
      <c r="W19" s="95">
        <f>IF($I$1="Hy-Line W-36", Standards!Q16, IF($I$1="Hy-Line Brown", Standards!H16, IF($I$1="Hy-Line W-80", Standards!Z16, 0)))</f>
        <v>2.9982867657143348</v>
      </c>
      <c r="X19" s="107">
        <f t="shared" si="8"/>
        <v>0.17636980974790184</v>
      </c>
      <c r="Y19" s="105" t="e">
        <f t="shared" si="9"/>
        <v>#N/A</v>
      </c>
      <c r="AH19" s="101">
        <f t="shared" si="2"/>
        <v>2.7778245035294575</v>
      </c>
      <c r="AI19" s="101">
        <f t="shared" si="3"/>
        <v>0.2204622621848773</v>
      </c>
      <c r="AJ19" s="101">
        <f t="shared" si="4"/>
        <v>2.9982867657143348</v>
      </c>
      <c r="AK19" s="101">
        <f t="shared" si="5"/>
        <v>2.7778245035294575</v>
      </c>
      <c r="AL19" s="100" t="e">
        <f t="shared" si="6"/>
        <v>#N/A</v>
      </c>
    </row>
    <row r="20" spans="1:38" x14ac:dyDescent="0.25">
      <c r="A20" s="6">
        <f t="shared" si="7"/>
        <v>16</v>
      </c>
      <c r="B20" s="52"/>
      <c r="C20" s="4" t="str">
        <f t="shared" si="0"/>
        <v/>
      </c>
      <c r="D20" s="4"/>
      <c r="E20" s="4"/>
      <c r="F20" s="4"/>
      <c r="G20" s="4"/>
      <c r="H20" s="4"/>
      <c r="I20" s="4"/>
      <c r="J20" s="29">
        <f t="shared" si="12"/>
        <v>0.03</v>
      </c>
      <c r="K20" s="29" t="e">
        <f t="shared" si="10"/>
        <v>#DIV/0!</v>
      </c>
      <c r="L20" s="4"/>
      <c r="M20" s="4"/>
      <c r="N20" s="27" t="str">
        <f t="shared" si="11"/>
        <v>0.05–0.06</v>
      </c>
      <c r="O20" s="28">
        <f>COUNTIF($B$5:$B$105,"&lt;"&amp;J23)-COUNTIF($B$5:$B110,"&lt;"&amp;J22)</f>
        <v>0</v>
      </c>
      <c r="P20" s="4"/>
      <c r="Q20" s="7" t="s">
        <v>20</v>
      </c>
      <c r="R20" s="71">
        <f>T$39</f>
        <v>0</v>
      </c>
      <c r="S20" s="13">
        <f t="shared" si="1"/>
        <v>0</v>
      </c>
      <c r="T20" s="14">
        <f>T$40</f>
        <v>0</v>
      </c>
      <c r="U20" s="14">
        <f>T$41</f>
        <v>0</v>
      </c>
      <c r="V20" s="95">
        <f>IF($I$1="Hy-Line W-36", Standards!O17, IF($I$1="Hy-Line Brown", Standards!F17, IF($I$1="Hy-Line W-80", Standards!X17, 0)))</f>
        <v>2.9541943132773594</v>
      </c>
      <c r="W20" s="95">
        <f>IF($I$1="Hy-Line W-36", Standards!Q17, IF($I$1="Hy-Line Brown", Standards!H17, IF($I$1="Hy-Line W-80", Standards!Z17, 0)))</f>
        <v>3.1746565754622371</v>
      </c>
      <c r="X20" s="107">
        <f t="shared" si="8"/>
        <v>0.17636980974790228</v>
      </c>
      <c r="Y20" s="105" t="e">
        <f t="shared" si="9"/>
        <v>#N/A</v>
      </c>
      <c r="AH20" s="101">
        <f t="shared" si="2"/>
        <v>2.9541943132773594</v>
      </c>
      <c r="AI20" s="101">
        <f t="shared" si="3"/>
        <v>0.22046226218487774</v>
      </c>
      <c r="AJ20" s="101">
        <f t="shared" si="4"/>
        <v>3.1746565754622371</v>
      </c>
      <c r="AK20" s="101">
        <f t="shared" si="5"/>
        <v>2.9541943132773594</v>
      </c>
      <c r="AL20" s="100" t="e">
        <f t="shared" si="6"/>
        <v>#N/A</v>
      </c>
    </row>
    <row r="21" spans="1:38" x14ac:dyDescent="0.25">
      <c r="A21" s="6">
        <f t="shared" si="7"/>
        <v>17</v>
      </c>
      <c r="B21" s="52"/>
      <c r="C21" s="4" t="str">
        <f t="shared" si="0"/>
        <v/>
      </c>
      <c r="D21" s="4"/>
      <c r="E21" s="4"/>
      <c r="F21" s="4"/>
      <c r="G21" s="4"/>
      <c r="H21" s="4"/>
      <c r="I21" s="4"/>
      <c r="J21" s="29">
        <f t="shared" si="12"/>
        <v>0.04</v>
      </c>
      <c r="K21" s="29" t="e">
        <f t="shared" si="10"/>
        <v>#DIV/0!</v>
      </c>
      <c r="L21" s="4"/>
      <c r="M21" s="4"/>
      <c r="N21" s="27" t="str">
        <f t="shared" si="11"/>
        <v>0.06–0.07</v>
      </c>
      <c r="O21" s="28">
        <f>COUNTIF($B$5:$B$105,"&lt;"&amp;J24)-COUNTIF($B$5:$B111,"&lt;"&amp;J23)</f>
        <v>0</v>
      </c>
      <c r="P21" s="4"/>
      <c r="Q21" s="7" t="s">
        <v>21</v>
      </c>
      <c r="R21" s="71">
        <f>U$39</f>
        <v>0</v>
      </c>
      <c r="S21" s="13">
        <f t="shared" si="1"/>
        <v>0</v>
      </c>
      <c r="T21" s="14">
        <f>U$40</f>
        <v>0</v>
      </c>
      <c r="U21" s="14">
        <f>U$41</f>
        <v>0</v>
      </c>
      <c r="V21" s="95">
        <f>IF($I$1="Hy-Line W-36", Standards!O18, IF($I$1="Hy-Line Brown", Standards!F18, IF($I$1="Hy-Line W-80", Standards!X18, 0)))</f>
        <v>3.0864716705882862</v>
      </c>
      <c r="W21" s="95">
        <f>IF($I$1="Hy-Line W-36", Standards!Q18, IF($I$1="Hy-Line Brown", Standards!H18, IF($I$1="Hy-Line W-80", Standards!Z18, 0)))</f>
        <v>3.3069339327731635</v>
      </c>
      <c r="X21" s="107">
        <f t="shared" si="8"/>
        <v>0.13227735731092638</v>
      </c>
      <c r="Y21" s="105" t="e">
        <f t="shared" si="9"/>
        <v>#N/A</v>
      </c>
      <c r="AH21" s="101">
        <f t="shared" si="2"/>
        <v>3.0864716705882862</v>
      </c>
      <c r="AI21" s="101">
        <f t="shared" si="3"/>
        <v>0.2204622621848773</v>
      </c>
      <c r="AJ21" s="101">
        <f t="shared" si="4"/>
        <v>3.3069339327731635</v>
      </c>
      <c r="AK21" s="101">
        <f t="shared" si="5"/>
        <v>3.0864716705882862</v>
      </c>
      <c r="AL21" s="100" t="e">
        <f t="shared" si="6"/>
        <v>#N/A</v>
      </c>
    </row>
    <row r="22" spans="1:38" x14ac:dyDescent="0.25">
      <c r="A22" s="6">
        <f t="shared" si="7"/>
        <v>18</v>
      </c>
      <c r="B22" s="52"/>
      <c r="C22" s="4" t="str">
        <f t="shared" si="0"/>
        <v/>
      </c>
      <c r="D22" s="4"/>
      <c r="E22" s="4"/>
      <c r="F22" s="4"/>
      <c r="G22" s="4"/>
      <c r="H22" s="4"/>
      <c r="I22" s="4"/>
      <c r="J22" s="29">
        <f t="shared" si="12"/>
        <v>0.05</v>
      </c>
      <c r="K22" s="29" t="e">
        <f t="shared" si="10"/>
        <v>#DIV/0!</v>
      </c>
      <c r="L22" s="4"/>
      <c r="M22" s="4"/>
      <c r="N22" s="27" t="str">
        <f t="shared" si="11"/>
        <v>0.07–0.08</v>
      </c>
      <c r="O22" s="28">
        <f>COUNTIF($B$5:$B$105,"&lt;"&amp;J25)-COUNTIF($B$5:$B112,"&lt;"&amp;J24)</f>
        <v>0</v>
      </c>
      <c r="P22" s="4"/>
      <c r="Q22" s="7" t="s">
        <v>22</v>
      </c>
      <c r="R22" s="71">
        <f>V$39</f>
        <v>0</v>
      </c>
      <c r="S22" s="13">
        <f t="shared" si="1"/>
        <v>0</v>
      </c>
      <c r="T22" s="14">
        <f>V$40</f>
        <v>0</v>
      </c>
      <c r="U22" s="14">
        <f>V$41</f>
        <v>0</v>
      </c>
      <c r="V22" s="95">
        <f>IF($I$1="Hy-Line W-36", Standards!O19, IF($I$1="Hy-Line Brown", Standards!F19, IF($I$1="Hy-Line W-80", Standards!X19, 0)))</f>
        <v>3.1746565754622371</v>
      </c>
      <c r="W22" s="95">
        <f>IF($I$1="Hy-Line W-36", Standards!Q19, IF($I$1="Hy-Line Brown", Standards!H19, IF($I$1="Hy-Line W-80", Standards!Z19, 0)))</f>
        <v>3.4612575163025778</v>
      </c>
      <c r="X22" s="107">
        <f t="shared" si="8"/>
        <v>0.12125424420168285</v>
      </c>
      <c r="Y22" s="105" t="e">
        <f t="shared" si="9"/>
        <v>#N/A</v>
      </c>
      <c r="AH22" s="101">
        <f t="shared" si="2"/>
        <v>3.1746565754622371</v>
      </c>
      <c r="AI22" s="101">
        <f t="shared" si="3"/>
        <v>0.28660094084034071</v>
      </c>
      <c r="AJ22" s="101">
        <f t="shared" si="4"/>
        <v>3.4612575163025778</v>
      </c>
      <c r="AK22" s="101">
        <f t="shared" si="5"/>
        <v>3.1746565754622371</v>
      </c>
      <c r="AL22" s="100" t="e">
        <f t="shared" si="6"/>
        <v>#N/A</v>
      </c>
    </row>
    <row r="23" spans="1:38" x14ac:dyDescent="0.25">
      <c r="A23" s="6">
        <f t="shared" si="7"/>
        <v>19</v>
      </c>
      <c r="B23" s="52"/>
      <c r="C23" s="4" t="str">
        <f t="shared" si="0"/>
        <v/>
      </c>
      <c r="D23" s="4"/>
      <c r="E23" s="4"/>
      <c r="F23" s="4"/>
      <c r="G23" s="4"/>
      <c r="H23" s="4"/>
      <c r="I23" s="4"/>
      <c r="J23" s="29">
        <f t="shared" si="12"/>
        <v>6.0000000000000005E-2</v>
      </c>
      <c r="K23" s="29" t="e">
        <f t="shared" si="10"/>
        <v>#DIV/0!</v>
      </c>
      <c r="L23" s="4"/>
      <c r="M23" s="4"/>
      <c r="N23" s="27" t="str">
        <f t="shared" si="11"/>
        <v>0.08–0.09</v>
      </c>
      <c r="O23" s="28">
        <f>COUNTIF($B$5:$B$105,"&lt;"&amp;J26)-COUNTIF($B$5:$B113,"&lt;"&amp;J25)</f>
        <v>0</v>
      </c>
      <c r="P23" s="4"/>
      <c r="Q23" s="7" t="s">
        <v>23</v>
      </c>
      <c r="R23" s="71">
        <f>W$39</f>
        <v>0</v>
      </c>
      <c r="S23" s="13">
        <f t="shared" si="1"/>
        <v>0</v>
      </c>
      <c r="T23" s="14">
        <f>W$40</f>
        <v>0</v>
      </c>
      <c r="U23" s="14">
        <f>W$41</f>
        <v>0</v>
      </c>
      <c r="V23" s="95">
        <f>IF($I$1="Hy-Line W-36", Standards!O20, IF($I$1="Hy-Line Brown", Standards!F20, IF($I$1="Hy-Line W-80", Standards!X20, 0)))</f>
        <v>3.4270478549290626</v>
      </c>
      <c r="W23" s="95">
        <f>IF($I$1="Hy-Line W-36", Standards!Q20, IF($I$1="Hy-Line Brown", Standards!H20, IF($I$1="Hy-Line W-80", Standards!Z20, 0)))</f>
        <v>3.6718369874239958</v>
      </c>
      <c r="X23" s="107">
        <f t="shared" si="8"/>
        <v>0.23148537529412172</v>
      </c>
      <c r="Y23" s="105" t="e">
        <f t="shared" si="9"/>
        <v>#N/A</v>
      </c>
      <c r="AH23" s="101">
        <f t="shared" si="2"/>
        <v>3.4270478549290626</v>
      </c>
      <c r="AI23" s="101">
        <f t="shared" si="3"/>
        <v>0.24478913249493317</v>
      </c>
      <c r="AJ23" s="101">
        <f t="shared" si="4"/>
        <v>3.6718369874239958</v>
      </c>
      <c r="AK23" s="101">
        <f t="shared" si="5"/>
        <v>3.4270478549290626</v>
      </c>
      <c r="AL23" s="100" t="e">
        <f>IF(R23&gt;0, R23, NA())</f>
        <v>#N/A</v>
      </c>
    </row>
    <row r="24" spans="1:38" x14ac:dyDescent="0.25">
      <c r="A24" s="6">
        <f t="shared" si="7"/>
        <v>20</v>
      </c>
      <c r="B24" s="52"/>
      <c r="C24" s="4" t="str">
        <f t="shared" si="0"/>
        <v/>
      </c>
      <c r="D24" s="4"/>
      <c r="E24" s="4"/>
      <c r="F24" s="4"/>
      <c r="G24" s="4"/>
      <c r="H24" s="4"/>
      <c r="I24" s="4"/>
      <c r="J24" s="29">
        <f t="shared" si="12"/>
        <v>7.0000000000000007E-2</v>
      </c>
      <c r="K24" s="29" t="e">
        <f t="shared" si="10"/>
        <v>#DIV/0!</v>
      </c>
      <c r="L24" s="4"/>
      <c r="M24" s="4"/>
      <c r="N24" s="27" t="str">
        <f t="shared" si="11"/>
        <v>0.09–0.10</v>
      </c>
      <c r="O24" s="28">
        <f>COUNTIF($B$5:$B$105,"&lt;"&amp;J27)-COUNTIF($B$5:$B114,"&lt;"&amp;J26)</f>
        <v>0</v>
      </c>
      <c r="P24" s="4"/>
      <c r="Q24" s="4"/>
      <c r="R24" s="4"/>
      <c r="S24" s="4"/>
      <c r="T24" s="4"/>
      <c r="U24" s="4"/>
    </row>
    <row r="25" spans="1:38" x14ac:dyDescent="0.25">
      <c r="A25" s="6">
        <f t="shared" si="7"/>
        <v>21</v>
      </c>
      <c r="B25" s="52"/>
      <c r="C25" s="4" t="str">
        <f t="shared" si="0"/>
        <v/>
      </c>
      <c r="D25" s="4"/>
      <c r="E25" s="4"/>
      <c r="F25" s="4"/>
      <c r="G25" s="4"/>
      <c r="H25" s="4"/>
      <c r="I25" s="4"/>
      <c r="J25" s="29">
        <f t="shared" si="12"/>
        <v>0.08</v>
      </c>
      <c r="K25" s="29" t="e">
        <f t="shared" si="10"/>
        <v>#DIV/0!</v>
      </c>
      <c r="L25" s="4"/>
      <c r="M25" s="4"/>
      <c r="N25" s="27"/>
      <c r="O25" s="28"/>
      <c r="P25" s="4"/>
      <c r="Q25" s="4"/>
      <c r="R25" s="4"/>
      <c r="S25" s="4"/>
      <c r="T25" s="4"/>
      <c r="U25" s="4"/>
    </row>
    <row r="26" spans="1:38" x14ac:dyDescent="0.25">
      <c r="A26" s="6">
        <f t="shared" si="7"/>
        <v>22</v>
      </c>
      <c r="B26" s="52"/>
      <c r="C26" s="4" t="str">
        <f t="shared" si="0"/>
        <v/>
      </c>
      <c r="D26" s="4"/>
      <c r="E26" s="4"/>
      <c r="F26" s="4"/>
      <c r="G26" s="4"/>
      <c r="H26" s="4"/>
      <c r="I26" s="4"/>
      <c r="J26" s="29">
        <f t="shared" si="12"/>
        <v>0.09</v>
      </c>
      <c r="K26" s="29" t="e">
        <f t="shared" si="10"/>
        <v>#DIV/0!</v>
      </c>
      <c r="L26" s="4"/>
      <c r="M26" s="4"/>
      <c r="N26" s="29" t="s">
        <v>24</v>
      </c>
      <c r="O26" s="28">
        <f>SUM(O14:O25)</f>
        <v>0</v>
      </c>
      <c r="P26" s="4" t="str">
        <f>IF(O26&lt;&gt;J5,"Something is wrong","")</f>
        <v/>
      </c>
      <c r="Q26" s="4"/>
      <c r="R26" s="4"/>
      <c r="S26" s="4"/>
      <c r="T26" s="4"/>
      <c r="U26" s="4"/>
    </row>
    <row r="27" spans="1:38" x14ac:dyDescent="0.25">
      <c r="A27" s="6">
        <f t="shared" si="7"/>
        <v>23</v>
      </c>
      <c r="B27" s="52"/>
      <c r="C27" s="4" t="str">
        <f t="shared" si="0"/>
        <v/>
      </c>
      <c r="D27" s="4"/>
      <c r="E27" s="4"/>
      <c r="F27" s="4"/>
      <c r="G27" s="4"/>
      <c r="H27" s="4"/>
      <c r="I27" s="4"/>
      <c r="J27" s="29">
        <f t="shared" si="12"/>
        <v>9.9999999999999992E-2</v>
      </c>
      <c r="K27" s="29" t="e">
        <f t="shared" si="10"/>
        <v>#DIV/0!</v>
      </c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38" x14ac:dyDescent="0.25">
      <c r="A28" s="6">
        <f t="shared" si="7"/>
        <v>24</v>
      </c>
      <c r="B28" s="52"/>
      <c r="C28" s="4" t="str">
        <f t="shared" si="0"/>
        <v/>
      </c>
      <c r="D28" s="4"/>
      <c r="E28" s="4"/>
      <c r="F28" s="4"/>
      <c r="G28" s="4"/>
      <c r="H28" s="4"/>
      <c r="I28" s="4"/>
      <c r="J28" s="2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38" x14ac:dyDescent="0.25">
      <c r="A29" s="6">
        <f t="shared" si="7"/>
        <v>25</v>
      </c>
      <c r="B29" s="52"/>
      <c r="C29" s="4" t="str">
        <f t="shared" si="0"/>
        <v/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38" x14ac:dyDescent="0.25">
      <c r="A30" s="6">
        <f t="shared" si="7"/>
        <v>26</v>
      </c>
      <c r="B30" s="52"/>
      <c r="C30" s="4" t="str">
        <f t="shared" si="0"/>
        <v/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38" x14ac:dyDescent="0.25">
      <c r="A31" s="6">
        <f t="shared" si="7"/>
        <v>27</v>
      </c>
      <c r="B31" s="52"/>
      <c r="C31" s="4" t="str">
        <f t="shared" si="0"/>
        <v/>
      </c>
      <c r="D31" s="4"/>
      <c r="E31" s="4"/>
      <c r="F31" s="4"/>
      <c r="G31" s="4"/>
      <c r="H31" s="4" t="s">
        <v>25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38" x14ac:dyDescent="0.25">
      <c r="A32" s="6">
        <f t="shared" si="7"/>
        <v>28</v>
      </c>
      <c r="B32" s="52"/>
      <c r="C32" s="4" t="str">
        <f t="shared" si="0"/>
        <v/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47" x14ac:dyDescent="0.25">
      <c r="A33" s="6">
        <f t="shared" si="7"/>
        <v>29</v>
      </c>
      <c r="B33" s="52"/>
      <c r="C33" s="4" t="str">
        <f t="shared" si="0"/>
        <v/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102"/>
      <c r="AI33" s="102"/>
      <c r="AJ33" s="102"/>
      <c r="AK33" s="102"/>
      <c r="AL33" s="102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6">
        <f t="shared" si="7"/>
        <v>30</v>
      </c>
      <c r="B34" s="52"/>
      <c r="C34" s="4" t="str">
        <f t="shared" si="0"/>
        <v/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102"/>
      <c r="AI34" s="102"/>
      <c r="AJ34" s="102"/>
      <c r="AK34" s="102"/>
      <c r="AL34" s="102"/>
      <c r="AM34" s="4"/>
      <c r="AN34" s="4"/>
      <c r="AO34" s="4"/>
      <c r="AP34" s="4"/>
      <c r="AQ34" s="4"/>
      <c r="AR34" s="4"/>
      <c r="AS34" s="4"/>
      <c r="AT34" s="4"/>
      <c r="AU34" s="4"/>
    </row>
    <row r="35" spans="1:47" x14ac:dyDescent="0.25">
      <c r="A35" s="6">
        <f t="shared" si="7"/>
        <v>31</v>
      </c>
      <c r="B35" s="52"/>
      <c r="C35" s="4" t="str">
        <f t="shared" si="0"/>
        <v/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102"/>
      <c r="AI35" s="102"/>
      <c r="AJ35" s="102"/>
      <c r="AK35" s="102"/>
      <c r="AL35" s="102"/>
      <c r="AM35" s="4"/>
      <c r="AN35" s="4"/>
      <c r="AO35" s="4"/>
      <c r="AP35" s="4"/>
      <c r="AQ35" s="4"/>
      <c r="AR35" s="4"/>
      <c r="AS35" s="4"/>
      <c r="AT35" s="4"/>
      <c r="AU35" s="4"/>
    </row>
    <row r="36" spans="1:47" x14ac:dyDescent="0.25">
      <c r="A36" s="6">
        <f t="shared" si="7"/>
        <v>32</v>
      </c>
      <c r="B36" s="52"/>
      <c r="C36" s="4" t="str">
        <f t="shared" si="0"/>
        <v/>
      </c>
      <c r="D36" s="109" t="s">
        <v>69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4"/>
      <c r="Y36" s="4"/>
      <c r="Z36" s="4"/>
      <c r="AA36" s="4"/>
      <c r="AB36" s="30"/>
      <c r="AC36" s="30"/>
      <c r="AD36" s="30"/>
      <c r="AE36" s="30"/>
      <c r="AF36" s="30"/>
      <c r="AG36" s="30"/>
      <c r="AH36" s="103"/>
      <c r="AI36" s="103"/>
      <c r="AJ36" s="103"/>
      <c r="AK36" s="103"/>
      <c r="AL36" s="103"/>
      <c r="AM36" s="30"/>
      <c r="AN36" s="30"/>
      <c r="AO36" s="30"/>
      <c r="AP36" s="30"/>
      <c r="AQ36" s="30"/>
      <c r="AR36" s="30"/>
      <c r="AS36" s="30"/>
      <c r="AT36" s="30"/>
      <c r="AU36" s="30"/>
    </row>
    <row r="37" spans="1:47" ht="15.75" thickBot="1" x14ac:dyDescent="0.3">
      <c r="A37" s="6">
        <f t="shared" si="7"/>
        <v>33</v>
      </c>
      <c r="B37" s="52"/>
      <c r="C37" s="4" t="str">
        <f t="shared" si="0"/>
        <v/>
      </c>
      <c r="D37" s="31" t="s">
        <v>26</v>
      </c>
      <c r="E37" s="32" t="s">
        <v>70</v>
      </c>
      <c r="F37" s="32" t="s">
        <v>55</v>
      </c>
      <c r="G37" s="32" t="s">
        <v>56</v>
      </c>
      <c r="H37" s="32" t="s">
        <v>57</v>
      </c>
      <c r="I37" s="32" t="s">
        <v>58</v>
      </c>
      <c r="J37" s="32" t="s">
        <v>59</v>
      </c>
      <c r="K37" s="32" t="s">
        <v>60</v>
      </c>
      <c r="L37" s="32" t="s">
        <v>61</v>
      </c>
      <c r="M37" s="32" t="s">
        <v>62</v>
      </c>
      <c r="N37" s="32" t="s">
        <v>63</v>
      </c>
      <c r="O37" s="32" t="s">
        <v>64</v>
      </c>
      <c r="P37" s="32" t="s">
        <v>65</v>
      </c>
      <c r="Q37" s="32" t="s">
        <v>66</v>
      </c>
      <c r="R37" s="32" t="s">
        <v>67</v>
      </c>
      <c r="S37" s="32" t="s">
        <v>68</v>
      </c>
      <c r="T37" s="32" t="s">
        <v>20</v>
      </c>
      <c r="U37" s="32" t="s">
        <v>21</v>
      </c>
      <c r="V37" s="32" t="s">
        <v>22</v>
      </c>
      <c r="W37" s="32" t="s">
        <v>23</v>
      </c>
      <c r="X37" s="4"/>
      <c r="Y37" s="4"/>
      <c r="Z37" s="4"/>
      <c r="AA37" s="4"/>
      <c r="AB37" s="30"/>
      <c r="AC37" s="30"/>
      <c r="AD37" s="30"/>
      <c r="AE37" s="30"/>
      <c r="AF37" s="30"/>
      <c r="AG37" s="30"/>
      <c r="AH37" s="103"/>
      <c r="AI37" s="103"/>
      <c r="AJ37" s="103"/>
      <c r="AK37" s="103"/>
      <c r="AL37" s="103"/>
      <c r="AM37" s="30"/>
      <c r="AN37" s="30"/>
      <c r="AO37" s="30"/>
      <c r="AP37" s="30"/>
      <c r="AQ37" s="30"/>
      <c r="AR37" s="30"/>
      <c r="AS37" s="30"/>
      <c r="AT37" s="30"/>
      <c r="AU37" s="30"/>
    </row>
    <row r="38" spans="1:47" x14ac:dyDescent="0.25">
      <c r="A38" s="6">
        <f t="shared" si="7"/>
        <v>34</v>
      </c>
      <c r="B38" s="52"/>
      <c r="C38" s="4" t="str">
        <f t="shared" si="0"/>
        <v/>
      </c>
      <c r="D38" s="32" t="s">
        <v>12</v>
      </c>
      <c r="E38" s="33">
        <f>COUNTIF(E42:E141, "&gt;0")</f>
        <v>0</v>
      </c>
      <c r="F38" s="34">
        <f t="shared" ref="F38:W38" si="13">COUNTIF(F42:F141, "&gt;0")</f>
        <v>0</v>
      </c>
      <c r="G38" s="34">
        <f t="shared" si="13"/>
        <v>0</v>
      </c>
      <c r="H38" s="34">
        <f t="shared" si="13"/>
        <v>0</v>
      </c>
      <c r="I38" s="34">
        <f t="shared" si="13"/>
        <v>0</v>
      </c>
      <c r="J38" s="34">
        <f t="shared" si="13"/>
        <v>0</v>
      </c>
      <c r="K38" s="34">
        <f t="shared" si="13"/>
        <v>0</v>
      </c>
      <c r="L38" s="34">
        <f t="shared" si="13"/>
        <v>0</v>
      </c>
      <c r="M38" s="34">
        <f t="shared" si="13"/>
        <v>0</v>
      </c>
      <c r="N38" s="34">
        <f t="shared" si="13"/>
        <v>0</v>
      </c>
      <c r="O38" s="34">
        <f t="shared" si="13"/>
        <v>0</v>
      </c>
      <c r="P38" s="34">
        <f t="shared" si="13"/>
        <v>0</v>
      </c>
      <c r="Q38" s="34">
        <f t="shared" si="13"/>
        <v>0</v>
      </c>
      <c r="R38" s="34">
        <f t="shared" si="13"/>
        <v>0</v>
      </c>
      <c r="S38" s="34">
        <f t="shared" si="13"/>
        <v>0</v>
      </c>
      <c r="T38" s="34">
        <f t="shared" si="13"/>
        <v>0</v>
      </c>
      <c r="U38" s="34">
        <f t="shared" si="13"/>
        <v>0</v>
      </c>
      <c r="V38" s="34">
        <f t="shared" si="13"/>
        <v>0</v>
      </c>
      <c r="W38" s="35">
        <f t="shared" si="13"/>
        <v>0</v>
      </c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102"/>
      <c r="AI38" s="102"/>
      <c r="AJ38" s="102"/>
      <c r="AK38" s="102"/>
      <c r="AL38" s="102"/>
      <c r="AM38" s="4"/>
      <c r="AN38" s="4"/>
      <c r="AO38" s="4"/>
      <c r="AP38" s="4"/>
      <c r="AQ38" s="4"/>
      <c r="AR38" s="4"/>
      <c r="AS38" s="4"/>
      <c r="AT38" s="4"/>
      <c r="AU38" s="4"/>
    </row>
    <row r="39" spans="1:47" x14ac:dyDescent="0.25">
      <c r="A39" s="6">
        <f t="shared" si="7"/>
        <v>35</v>
      </c>
      <c r="B39" s="52"/>
      <c r="C39" s="4" t="str">
        <f t="shared" si="0"/>
        <v/>
      </c>
      <c r="D39" s="32" t="s">
        <v>27</v>
      </c>
      <c r="E39" s="57">
        <f>IFERROR(AVERAGE(E42:E141), 0)</f>
        <v>0</v>
      </c>
      <c r="F39" s="58">
        <f t="shared" ref="F39:W39" si="14">IFERROR(AVERAGE(F42:F141), 0)</f>
        <v>0</v>
      </c>
      <c r="G39" s="58">
        <f t="shared" si="14"/>
        <v>0</v>
      </c>
      <c r="H39" s="58">
        <f t="shared" si="14"/>
        <v>0</v>
      </c>
      <c r="I39" s="58">
        <f t="shared" si="14"/>
        <v>0</v>
      </c>
      <c r="J39" s="58">
        <f t="shared" si="14"/>
        <v>0</v>
      </c>
      <c r="K39" s="58">
        <f t="shared" si="14"/>
        <v>0</v>
      </c>
      <c r="L39" s="58">
        <f t="shared" si="14"/>
        <v>0</v>
      </c>
      <c r="M39" s="58">
        <f t="shared" si="14"/>
        <v>0</v>
      </c>
      <c r="N39" s="58">
        <f t="shared" si="14"/>
        <v>0</v>
      </c>
      <c r="O39" s="58">
        <f t="shared" si="14"/>
        <v>0</v>
      </c>
      <c r="P39" s="58">
        <f t="shared" si="14"/>
        <v>0</v>
      </c>
      <c r="Q39" s="58">
        <f t="shared" si="14"/>
        <v>0</v>
      </c>
      <c r="R39" s="58">
        <f t="shared" si="14"/>
        <v>0</v>
      </c>
      <c r="S39" s="58">
        <f t="shared" si="14"/>
        <v>0</v>
      </c>
      <c r="T39" s="58">
        <f t="shared" si="14"/>
        <v>0</v>
      </c>
      <c r="U39" s="58">
        <f t="shared" si="14"/>
        <v>0</v>
      </c>
      <c r="V39" s="58">
        <f t="shared" si="14"/>
        <v>0</v>
      </c>
      <c r="W39" s="59">
        <f t="shared" si="14"/>
        <v>0</v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102"/>
      <c r="AI39" s="102"/>
      <c r="AJ39" s="102"/>
      <c r="AK39" s="102"/>
      <c r="AL39" s="102"/>
      <c r="AM39" s="4"/>
      <c r="AN39" s="4"/>
      <c r="AO39" s="4"/>
      <c r="AP39" s="4"/>
      <c r="AQ39" s="4"/>
      <c r="AR39" s="4"/>
      <c r="AS39" s="4"/>
      <c r="AT39" s="4"/>
      <c r="AU39" s="4"/>
    </row>
    <row r="40" spans="1:47" x14ac:dyDescent="0.25">
      <c r="A40" s="6">
        <f t="shared" si="7"/>
        <v>36</v>
      </c>
      <c r="B40" s="52"/>
      <c r="C40" s="4" t="str">
        <f t="shared" si="0"/>
        <v/>
      </c>
      <c r="D40" s="32" t="s">
        <v>28</v>
      </c>
      <c r="E40" s="65">
        <f>IFERROR((E38-E144)/E38, 0)</f>
        <v>0</v>
      </c>
      <c r="F40" s="66">
        <f t="shared" ref="F40:W40" si="15">IFERROR((F38-F144)/F38, 0)</f>
        <v>0</v>
      </c>
      <c r="G40" s="66">
        <f t="shared" si="15"/>
        <v>0</v>
      </c>
      <c r="H40" s="66">
        <f t="shared" si="15"/>
        <v>0</v>
      </c>
      <c r="I40" s="66">
        <f t="shared" si="15"/>
        <v>0</v>
      </c>
      <c r="J40" s="66">
        <f t="shared" si="15"/>
        <v>0</v>
      </c>
      <c r="K40" s="66">
        <f t="shared" si="15"/>
        <v>0</v>
      </c>
      <c r="L40" s="66">
        <f t="shared" si="15"/>
        <v>0</v>
      </c>
      <c r="M40" s="66">
        <f t="shared" si="15"/>
        <v>0</v>
      </c>
      <c r="N40" s="66">
        <f t="shared" si="15"/>
        <v>0</v>
      </c>
      <c r="O40" s="66">
        <f t="shared" si="15"/>
        <v>0</v>
      </c>
      <c r="P40" s="66">
        <f t="shared" si="15"/>
        <v>0</v>
      </c>
      <c r="Q40" s="66">
        <f t="shared" si="15"/>
        <v>0</v>
      </c>
      <c r="R40" s="66">
        <f t="shared" si="15"/>
        <v>0</v>
      </c>
      <c r="S40" s="66">
        <f t="shared" si="15"/>
        <v>0</v>
      </c>
      <c r="T40" s="66">
        <f t="shared" si="15"/>
        <v>0</v>
      </c>
      <c r="U40" s="66">
        <f t="shared" si="15"/>
        <v>0</v>
      </c>
      <c r="V40" s="66">
        <f t="shared" si="15"/>
        <v>0</v>
      </c>
      <c r="W40" s="67">
        <f t="shared" si="15"/>
        <v>0</v>
      </c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102"/>
      <c r="AI40" s="102"/>
      <c r="AJ40" s="102"/>
      <c r="AK40" s="102"/>
      <c r="AL40" s="102"/>
      <c r="AM40" s="4"/>
      <c r="AN40" s="4"/>
      <c r="AO40" s="4"/>
      <c r="AP40" s="4"/>
      <c r="AQ40" s="4"/>
      <c r="AR40" s="4"/>
      <c r="AS40" s="4"/>
      <c r="AT40" s="4"/>
      <c r="AU40" s="4"/>
    </row>
    <row r="41" spans="1:47" ht="15.75" thickBot="1" x14ac:dyDescent="0.3">
      <c r="A41" s="6">
        <f t="shared" si="7"/>
        <v>37</v>
      </c>
      <c r="B41" s="52"/>
      <c r="C41" s="4" t="str">
        <f t="shared" si="0"/>
        <v/>
      </c>
      <c r="D41" s="32" t="s">
        <v>5</v>
      </c>
      <c r="E41" s="68">
        <f>IFERROR(STDEV(E42:E141)/E39, 0)</f>
        <v>0</v>
      </c>
      <c r="F41" s="69">
        <f t="shared" ref="F41:W41" si="16">IFERROR(STDEV(F42:F141)/F39, 0)</f>
        <v>0</v>
      </c>
      <c r="G41" s="69">
        <f t="shared" si="16"/>
        <v>0</v>
      </c>
      <c r="H41" s="69">
        <f t="shared" si="16"/>
        <v>0</v>
      </c>
      <c r="I41" s="69">
        <f t="shared" si="16"/>
        <v>0</v>
      </c>
      <c r="J41" s="69">
        <f t="shared" si="16"/>
        <v>0</v>
      </c>
      <c r="K41" s="69">
        <f t="shared" si="16"/>
        <v>0</v>
      </c>
      <c r="L41" s="69">
        <f t="shared" si="16"/>
        <v>0</v>
      </c>
      <c r="M41" s="69">
        <f t="shared" si="16"/>
        <v>0</v>
      </c>
      <c r="N41" s="69">
        <f t="shared" si="16"/>
        <v>0</v>
      </c>
      <c r="O41" s="69">
        <f t="shared" si="16"/>
        <v>0</v>
      </c>
      <c r="P41" s="69">
        <f t="shared" si="16"/>
        <v>0</v>
      </c>
      <c r="Q41" s="69">
        <f t="shared" si="16"/>
        <v>0</v>
      </c>
      <c r="R41" s="69">
        <f t="shared" si="16"/>
        <v>0</v>
      </c>
      <c r="S41" s="69">
        <f t="shared" si="16"/>
        <v>0</v>
      </c>
      <c r="T41" s="69">
        <f t="shared" si="16"/>
        <v>0</v>
      </c>
      <c r="U41" s="69">
        <f t="shared" si="16"/>
        <v>0</v>
      </c>
      <c r="V41" s="69">
        <f t="shared" si="16"/>
        <v>0</v>
      </c>
      <c r="W41" s="70">
        <f t="shared" si="16"/>
        <v>0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102"/>
      <c r="AI41" s="102"/>
      <c r="AJ41" s="102"/>
      <c r="AK41" s="102"/>
      <c r="AL41" s="102"/>
      <c r="AM41" s="4"/>
      <c r="AN41" s="4"/>
      <c r="AO41" s="4"/>
      <c r="AP41" s="4"/>
      <c r="AQ41" s="4"/>
      <c r="AR41" s="4"/>
      <c r="AS41" s="4"/>
      <c r="AT41" s="4"/>
      <c r="AU41" s="4"/>
    </row>
    <row r="42" spans="1:47" x14ac:dyDescent="0.25">
      <c r="A42" s="6">
        <f t="shared" si="7"/>
        <v>38</v>
      </c>
      <c r="B42" s="52"/>
      <c r="C42" s="4" t="str">
        <f t="shared" si="0"/>
        <v/>
      </c>
      <c r="D42" s="36">
        <v>1</v>
      </c>
      <c r="E42" s="60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102"/>
      <c r="AI42" s="102"/>
      <c r="AJ42" s="102"/>
      <c r="AK42" s="102"/>
      <c r="AL42" s="102"/>
      <c r="AM42" s="4"/>
      <c r="AN42" s="4"/>
      <c r="AO42" s="4"/>
      <c r="AP42" s="4"/>
      <c r="AQ42" s="4"/>
      <c r="AR42" s="4"/>
      <c r="AS42" s="4"/>
      <c r="AT42" s="4"/>
      <c r="AU42" s="4"/>
    </row>
    <row r="43" spans="1:47" x14ac:dyDescent="0.25">
      <c r="A43" s="6">
        <f t="shared" si="7"/>
        <v>39</v>
      </c>
      <c r="B43" s="52"/>
      <c r="C43" s="4" t="str">
        <f t="shared" si="0"/>
        <v/>
      </c>
      <c r="D43" s="36">
        <v>2</v>
      </c>
      <c r="E43" s="62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102"/>
      <c r="AI43" s="102"/>
      <c r="AJ43" s="102"/>
      <c r="AK43" s="102"/>
      <c r="AL43" s="102"/>
      <c r="AM43" s="4"/>
      <c r="AN43" s="4"/>
      <c r="AO43" s="4"/>
      <c r="AP43" s="4"/>
      <c r="AQ43" s="4"/>
      <c r="AR43" s="4"/>
      <c r="AS43" s="4"/>
      <c r="AT43" s="4"/>
      <c r="AU43" s="4"/>
    </row>
    <row r="44" spans="1:47" x14ac:dyDescent="0.25">
      <c r="A44" s="6">
        <f t="shared" si="7"/>
        <v>40</v>
      </c>
      <c r="B44" s="52"/>
      <c r="C44" s="4" t="str">
        <f t="shared" si="0"/>
        <v/>
      </c>
      <c r="D44" s="36">
        <v>3</v>
      </c>
      <c r="E44" s="62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102"/>
      <c r="AI44" s="102"/>
      <c r="AJ44" s="102"/>
      <c r="AK44" s="102"/>
      <c r="AL44" s="102"/>
      <c r="AM44" s="4"/>
      <c r="AN44" s="4"/>
      <c r="AO44" s="4"/>
      <c r="AP44" s="4"/>
      <c r="AQ44" s="4"/>
      <c r="AR44" s="4"/>
      <c r="AS44" s="4"/>
      <c r="AT44" s="4"/>
      <c r="AU44" s="4"/>
    </row>
    <row r="45" spans="1:47" x14ac:dyDescent="0.25">
      <c r="A45" s="6">
        <f t="shared" si="7"/>
        <v>41</v>
      </c>
      <c r="B45" s="52"/>
      <c r="C45" s="4" t="str">
        <f t="shared" si="0"/>
        <v/>
      </c>
      <c r="D45" s="36">
        <v>4</v>
      </c>
      <c r="E45" s="62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102"/>
      <c r="AI45" s="102"/>
      <c r="AJ45" s="102"/>
      <c r="AK45" s="102"/>
      <c r="AL45" s="102"/>
      <c r="AM45" s="4"/>
      <c r="AN45" s="4"/>
      <c r="AO45" s="4"/>
      <c r="AP45" s="4"/>
      <c r="AQ45" s="4"/>
      <c r="AR45" s="4"/>
      <c r="AS45" s="4"/>
      <c r="AT45" s="4"/>
      <c r="AU45" s="4"/>
    </row>
    <row r="46" spans="1:47" x14ac:dyDescent="0.25">
      <c r="A46" s="6">
        <f t="shared" si="7"/>
        <v>42</v>
      </c>
      <c r="B46" s="52"/>
      <c r="C46" s="4" t="str">
        <f t="shared" si="0"/>
        <v/>
      </c>
      <c r="D46" s="36">
        <v>5</v>
      </c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102"/>
      <c r="AI46" s="102"/>
      <c r="AJ46" s="102"/>
      <c r="AK46" s="102"/>
      <c r="AL46" s="102"/>
      <c r="AM46" s="4"/>
      <c r="AN46" s="4"/>
      <c r="AO46" s="4"/>
      <c r="AP46" s="4"/>
      <c r="AQ46" s="4"/>
      <c r="AR46" s="4"/>
      <c r="AS46" s="4"/>
      <c r="AT46" s="4"/>
      <c r="AU46" s="4"/>
    </row>
    <row r="47" spans="1:47" x14ac:dyDescent="0.25">
      <c r="A47" s="6">
        <f t="shared" si="7"/>
        <v>43</v>
      </c>
      <c r="B47" s="52"/>
      <c r="C47" s="4" t="str">
        <f t="shared" si="0"/>
        <v/>
      </c>
      <c r="D47" s="36">
        <v>6</v>
      </c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102"/>
      <c r="AI47" s="102"/>
      <c r="AJ47" s="102"/>
      <c r="AK47" s="102"/>
      <c r="AL47" s="102"/>
      <c r="AM47" s="4"/>
      <c r="AN47" s="4"/>
      <c r="AO47" s="4"/>
      <c r="AP47" s="4"/>
      <c r="AQ47" s="4"/>
      <c r="AR47" s="4"/>
      <c r="AS47" s="4"/>
      <c r="AT47" s="4"/>
      <c r="AU47" s="4"/>
    </row>
    <row r="48" spans="1:47" x14ac:dyDescent="0.25">
      <c r="A48" s="6">
        <f t="shared" si="7"/>
        <v>44</v>
      </c>
      <c r="B48" s="52"/>
      <c r="C48" s="4" t="str">
        <f t="shared" si="0"/>
        <v/>
      </c>
      <c r="D48" s="36">
        <v>7</v>
      </c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102"/>
      <c r="AI48" s="102"/>
      <c r="AJ48" s="102"/>
      <c r="AK48" s="102"/>
      <c r="AL48" s="102"/>
      <c r="AM48" s="4"/>
      <c r="AN48" s="4"/>
      <c r="AO48" s="4"/>
      <c r="AP48" s="4"/>
      <c r="AQ48" s="4"/>
      <c r="AR48" s="4"/>
      <c r="AS48" s="4"/>
      <c r="AT48" s="4"/>
      <c r="AU48" s="4"/>
    </row>
    <row r="49" spans="1:23" x14ac:dyDescent="0.25">
      <c r="A49" s="6">
        <f t="shared" si="7"/>
        <v>45</v>
      </c>
      <c r="B49" s="52"/>
      <c r="C49" s="4" t="str">
        <f t="shared" si="0"/>
        <v/>
      </c>
      <c r="D49" s="36">
        <v>8</v>
      </c>
      <c r="E49" s="62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</row>
    <row r="50" spans="1:23" x14ac:dyDescent="0.25">
      <c r="A50" s="6">
        <f t="shared" si="7"/>
        <v>46</v>
      </c>
      <c r="B50" s="52"/>
      <c r="C50" s="4" t="str">
        <f t="shared" si="0"/>
        <v/>
      </c>
      <c r="D50" s="36">
        <v>9</v>
      </c>
      <c r="E50" s="62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</row>
    <row r="51" spans="1:23" x14ac:dyDescent="0.25">
      <c r="A51" s="6">
        <f t="shared" si="7"/>
        <v>47</v>
      </c>
      <c r="B51" s="52"/>
      <c r="C51" s="4" t="str">
        <f t="shared" si="0"/>
        <v/>
      </c>
      <c r="D51" s="36">
        <v>10</v>
      </c>
      <c r="E51" s="62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</row>
    <row r="52" spans="1:23" x14ac:dyDescent="0.25">
      <c r="A52" s="6">
        <f t="shared" si="7"/>
        <v>48</v>
      </c>
      <c r="B52" s="52"/>
      <c r="C52" s="4" t="str">
        <f t="shared" si="0"/>
        <v/>
      </c>
      <c r="D52" s="36">
        <v>11</v>
      </c>
      <c r="E52" s="62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</row>
    <row r="53" spans="1:23" x14ac:dyDescent="0.25">
      <c r="A53" s="6">
        <f t="shared" si="7"/>
        <v>49</v>
      </c>
      <c r="B53" s="52"/>
      <c r="C53" s="4" t="str">
        <f t="shared" si="0"/>
        <v/>
      </c>
      <c r="D53" s="36">
        <v>12</v>
      </c>
      <c r="E53" s="62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</row>
    <row r="54" spans="1:23" x14ac:dyDescent="0.25">
      <c r="A54" s="6">
        <f t="shared" si="7"/>
        <v>50</v>
      </c>
      <c r="B54" s="52"/>
      <c r="C54" s="4" t="str">
        <f t="shared" si="0"/>
        <v/>
      </c>
      <c r="D54" s="36">
        <v>13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</row>
    <row r="55" spans="1:23" x14ac:dyDescent="0.25">
      <c r="A55" s="6">
        <f t="shared" si="7"/>
        <v>51</v>
      </c>
      <c r="B55" s="52"/>
      <c r="C55" s="4" t="str">
        <f t="shared" si="0"/>
        <v/>
      </c>
      <c r="D55" s="36">
        <v>14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</row>
    <row r="56" spans="1:23" x14ac:dyDescent="0.25">
      <c r="A56" s="6">
        <f t="shared" si="7"/>
        <v>52</v>
      </c>
      <c r="B56" s="52"/>
      <c r="C56" s="4" t="str">
        <f t="shared" si="0"/>
        <v/>
      </c>
      <c r="D56" s="36">
        <v>15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</row>
    <row r="57" spans="1:23" x14ac:dyDescent="0.25">
      <c r="A57" s="6">
        <f t="shared" si="7"/>
        <v>53</v>
      </c>
      <c r="B57" s="52"/>
      <c r="C57" s="4" t="str">
        <f t="shared" si="0"/>
        <v/>
      </c>
      <c r="D57" s="36">
        <v>16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</row>
    <row r="58" spans="1:23" x14ac:dyDescent="0.25">
      <c r="A58" s="6">
        <f t="shared" si="7"/>
        <v>54</v>
      </c>
      <c r="B58" s="52"/>
      <c r="C58" s="4" t="str">
        <f t="shared" si="0"/>
        <v/>
      </c>
      <c r="D58" s="36">
        <v>17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</row>
    <row r="59" spans="1:23" x14ac:dyDescent="0.25">
      <c r="A59" s="6">
        <f t="shared" si="7"/>
        <v>55</v>
      </c>
      <c r="B59" s="52"/>
      <c r="C59" s="4" t="str">
        <f t="shared" si="0"/>
        <v/>
      </c>
      <c r="D59" s="36">
        <v>18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</row>
    <row r="60" spans="1:23" x14ac:dyDescent="0.25">
      <c r="A60" s="6">
        <f t="shared" si="7"/>
        <v>56</v>
      </c>
      <c r="B60" s="52"/>
      <c r="C60" s="4" t="str">
        <f t="shared" si="0"/>
        <v/>
      </c>
      <c r="D60" s="36">
        <v>19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</row>
    <row r="61" spans="1:23" x14ac:dyDescent="0.25">
      <c r="A61" s="6">
        <f t="shared" si="7"/>
        <v>57</v>
      </c>
      <c r="B61" s="52"/>
      <c r="C61" s="4" t="str">
        <f t="shared" si="0"/>
        <v/>
      </c>
      <c r="D61" s="36">
        <v>20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</row>
    <row r="62" spans="1:23" x14ac:dyDescent="0.25">
      <c r="A62" s="6">
        <f t="shared" si="7"/>
        <v>58</v>
      </c>
      <c r="B62" s="52"/>
      <c r="C62" s="4" t="str">
        <f t="shared" si="0"/>
        <v/>
      </c>
      <c r="D62" s="36">
        <v>21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</row>
    <row r="63" spans="1:23" x14ac:dyDescent="0.25">
      <c r="A63" s="6">
        <f t="shared" si="7"/>
        <v>59</v>
      </c>
      <c r="B63" s="52"/>
      <c r="C63" s="4" t="str">
        <f t="shared" si="0"/>
        <v/>
      </c>
      <c r="D63" s="36">
        <v>22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</row>
    <row r="64" spans="1:23" x14ac:dyDescent="0.25">
      <c r="A64" s="6">
        <f t="shared" si="7"/>
        <v>60</v>
      </c>
      <c r="B64" s="52"/>
      <c r="C64" s="4" t="str">
        <f t="shared" si="0"/>
        <v/>
      </c>
      <c r="D64" s="36">
        <v>23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</row>
    <row r="65" spans="1:23" x14ac:dyDescent="0.25">
      <c r="A65" s="6">
        <f t="shared" si="7"/>
        <v>61</v>
      </c>
      <c r="B65" s="52"/>
      <c r="C65" s="4" t="str">
        <f t="shared" si="0"/>
        <v/>
      </c>
      <c r="D65" s="36">
        <v>24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</row>
    <row r="66" spans="1:23" x14ac:dyDescent="0.25">
      <c r="A66" s="6">
        <f t="shared" si="7"/>
        <v>62</v>
      </c>
      <c r="B66" s="52"/>
      <c r="C66" s="4" t="str">
        <f t="shared" si="0"/>
        <v/>
      </c>
      <c r="D66" s="36">
        <v>25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</row>
    <row r="67" spans="1:23" x14ac:dyDescent="0.25">
      <c r="A67" s="6">
        <f t="shared" si="7"/>
        <v>63</v>
      </c>
      <c r="B67" s="52"/>
      <c r="C67" s="4" t="str">
        <f t="shared" si="0"/>
        <v/>
      </c>
      <c r="D67" s="36">
        <v>26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</row>
    <row r="68" spans="1:23" x14ac:dyDescent="0.25">
      <c r="A68" s="6">
        <f t="shared" si="7"/>
        <v>64</v>
      </c>
      <c r="B68" s="52"/>
      <c r="C68" s="4" t="str">
        <f t="shared" si="0"/>
        <v/>
      </c>
      <c r="D68" s="36">
        <v>27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</row>
    <row r="69" spans="1:23" x14ac:dyDescent="0.25">
      <c r="A69" s="6">
        <f t="shared" si="7"/>
        <v>65</v>
      </c>
      <c r="B69" s="52"/>
      <c r="C69" s="4" t="str">
        <f t="shared" ref="C69:C104" si="17">IF(B69=0,"",IF(B69="","",IF(B69&gt;$J$8,"High",IF(B69&lt;$J$9,"Low",""))))</f>
        <v/>
      </c>
      <c r="D69" s="36">
        <v>28</v>
      </c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</row>
    <row r="70" spans="1:23" x14ac:dyDescent="0.25">
      <c r="A70" s="6">
        <f t="shared" si="7"/>
        <v>66</v>
      </c>
      <c r="B70" s="52"/>
      <c r="C70" s="4" t="str">
        <f t="shared" si="17"/>
        <v/>
      </c>
      <c r="D70" s="36">
        <v>29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</row>
    <row r="71" spans="1:23" x14ac:dyDescent="0.25">
      <c r="A71" s="6">
        <f t="shared" ref="A71:A104" si="18">1+A70</f>
        <v>67</v>
      </c>
      <c r="B71" s="52"/>
      <c r="C71" s="4" t="str">
        <f t="shared" si="17"/>
        <v/>
      </c>
      <c r="D71" s="36">
        <v>30</v>
      </c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</row>
    <row r="72" spans="1:23" x14ac:dyDescent="0.25">
      <c r="A72" s="6">
        <f t="shared" si="18"/>
        <v>68</v>
      </c>
      <c r="B72" s="52"/>
      <c r="C72" s="4" t="str">
        <f t="shared" si="17"/>
        <v/>
      </c>
      <c r="D72" s="36">
        <v>31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</row>
    <row r="73" spans="1:23" x14ac:dyDescent="0.25">
      <c r="A73" s="6">
        <f t="shared" si="18"/>
        <v>69</v>
      </c>
      <c r="B73" s="52"/>
      <c r="C73" s="4" t="str">
        <f t="shared" si="17"/>
        <v/>
      </c>
      <c r="D73" s="36">
        <v>32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</row>
    <row r="74" spans="1:23" x14ac:dyDescent="0.25">
      <c r="A74" s="6">
        <f t="shared" si="18"/>
        <v>70</v>
      </c>
      <c r="B74" s="52"/>
      <c r="C74" s="4" t="str">
        <f t="shared" si="17"/>
        <v/>
      </c>
      <c r="D74" s="36">
        <v>33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</row>
    <row r="75" spans="1:23" x14ac:dyDescent="0.25">
      <c r="A75" s="6">
        <f t="shared" si="18"/>
        <v>71</v>
      </c>
      <c r="B75" s="52"/>
      <c r="C75" s="4" t="str">
        <f t="shared" si="17"/>
        <v/>
      </c>
      <c r="D75" s="36">
        <v>34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</row>
    <row r="76" spans="1:23" x14ac:dyDescent="0.25">
      <c r="A76" s="6">
        <f t="shared" si="18"/>
        <v>72</v>
      </c>
      <c r="B76" s="52"/>
      <c r="C76" s="4" t="str">
        <f t="shared" si="17"/>
        <v/>
      </c>
      <c r="D76" s="36">
        <v>35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</row>
    <row r="77" spans="1:23" x14ac:dyDescent="0.25">
      <c r="A77" s="6">
        <f t="shared" si="18"/>
        <v>73</v>
      </c>
      <c r="B77" s="52"/>
      <c r="C77" s="4" t="str">
        <f t="shared" si="17"/>
        <v/>
      </c>
      <c r="D77" s="36">
        <v>36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</row>
    <row r="78" spans="1:23" x14ac:dyDescent="0.25">
      <c r="A78" s="6">
        <f t="shared" si="18"/>
        <v>74</v>
      </c>
      <c r="B78" s="52"/>
      <c r="C78" s="4" t="str">
        <f t="shared" si="17"/>
        <v/>
      </c>
      <c r="D78" s="36">
        <v>37</v>
      </c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</row>
    <row r="79" spans="1:23" x14ac:dyDescent="0.25">
      <c r="A79" s="6">
        <f t="shared" si="18"/>
        <v>75</v>
      </c>
      <c r="B79" s="52"/>
      <c r="C79" s="4" t="str">
        <f t="shared" si="17"/>
        <v/>
      </c>
      <c r="D79" s="36">
        <v>38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3" x14ac:dyDescent="0.25">
      <c r="A80" s="6">
        <f t="shared" si="18"/>
        <v>76</v>
      </c>
      <c r="B80" s="52"/>
      <c r="C80" s="4" t="str">
        <f t="shared" si="17"/>
        <v/>
      </c>
      <c r="D80" s="36">
        <v>39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</row>
    <row r="81" spans="1:23" x14ac:dyDescent="0.25">
      <c r="A81" s="6">
        <f t="shared" si="18"/>
        <v>77</v>
      </c>
      <c r="B81" s="52"/>
      <c r="C81" s="4" t="str">
        <f t="shared" si="17"/>
        <v/>
      </c>
      <c r="D81" s="36">
        <v>40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</row>
    <row r="82" spans="1:23" x14ac:dyDescent="0.25">
      <c r="A82" s="6">
        <f t="shared" si="18"/>
        <v>78</v>
      </c>
      <c r="B82" s="52"/>
      <c r="C82" s="4" t="str">
        <f t="shared" si="17"/>
        <v/>
      </c>
      <c r="D82" s="36">
        <v>41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</row>
    <row r="83" spans="1:23" x14ac:dyDescent="0.25">
      <c r="A83" s="6">
        <f t="shared" si="18"/>
        <v>79</v>
      </c>
      <c r="B83" s="52"/>
      <c r="C83" s="4" t="str">
        <f t="shared" si="17"/>
        <v/>
      </c>
      <c r="D83" s="36">
        <v>42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</row>
    <row r="84" spans="1:23" x14ac:dyDescent="0.25">
      <c r="A84" s="6">
        <f t="shared" si="18"/>
        <v>80</v>
      </c>
      <c r="B84" s="52"/>
      <c r="C84" s="4" t="str">
        <f t="shared" si="17"/>
        <v/>
      </c>
      <c r="D84" s="36">
        <v>43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</row>
    <row r="85" spans="1:23" x14ac:dyDescent="0.25">
      <c r="A85" s="6">
        <f t="shared" si="18"/>
        <v>81</v>
      </c>
      <c r="B85" s="52"/>
      <c r="C85" s="4" t="str">
        <f t="shared" si="17"/>
        <v/>
      </c>
      <c r="D85" s="36">
        <v>44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</row>
    <row r="86" spans="1:23" x14ac:dyDescent="0.25">
      <c r="A86" s="6">
        <f t="shared" si="18"/>
        <v>82</v>
      </c>
      <c r="B86" s="52"/>
      <c r="C86" s="4" t="str">
        <f t="shared" si="17"/>
        <v/>
      </c>
      <c r="D86" s="36">
        <v>45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</row>
    <row r="87" spans="1:23" x14ac:dyDescent="0.25">
      <c r="A87" s="6">
        <f t="shared" si="18"/>
        <v>83</v>
      </c>
      <c r="B87" s="52"/>
      <c r="C87" s="4" t="str">
        <f t="shared" si="17"/>
        <v/>
      </c>
      <c r="D87" s="36">
        <v>46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</row>
    <row r="88" spans="1:23" x14ac:dyDescent="0.25">
      <c r="A88" s="6">
        <f t="shared" si="18"/>
        <v>84</v>
      </c>
      <c r="B88" s="52"/>
      <c r="C88" s="4" t="str">
        <f t="shared" si="17"/>
        <v/>
      </c>
      <c r="D88" s="36">
        <v>47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</row>
    <row r="89" spans="1:23" x14ac:dyDescent="0.25">
      <c r="A89" s="6">
        <f t="shared" si="18"/>
        <v>85</v>
      </c>
      <c r="B89" s="52"/>
      <c r="C89" s="4" t="str">
        <f t="shared" si="17"/>
        <v/>
      </c>
      <c r="D89" s="36">
        <v>48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</row>
    <row r="90" spans="1:23" x14ac:dyDescent="0.25">
      <c r="A90" s="6">
        <f t="shared" si="18"/>
        <v>86</v>
      </c>
      <c r="B90" s="52"/>
      <c r="C90" s="4" t="str">
        <f t="shared" si="17"/>
        <v/>
      </c>
      <c r="D90" s="36">
        <v>49</v>
      </c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</row>
    <row r="91" spans="1:23" x14ac:dyDescent="0.25">
      <c r="A91" s="6">
        <f t="shared" si="18"/>
        <v>87</v>
      </c>
      <c r="B91" s="52"/>
      <c r="C91" s="4" t="str">
        <f t="shared" si="17"/>
        <v/>
      </c>
      <c r="D91" s="36">
        <v>50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</row>
    <row r="92" spans="1:23" x14ac:dyDescent="0.25">
      <c r="A92" s="6">
        <f t="shared" si="18"/>
        <v>88</v>
      </c>
      <c r="B92" s="52"/>
      <c r="C92" s="4" t="str">
        <f t="shared" si="17"/>
        <v/>
      </c>
      <c r="D92" s="36">
        <v>51</v>
      </c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</row>
    <row r="93" spans="1:23" x14ac:dyDescent="0.25">
      <c r="A93" s="6">
        <f t="shared" si="18"/>
        <v>89</v>
      </c>
      <c r="B93" s="52"/>
      <c r="C93" s="4" t="str">
        <f t="shared" si="17"/>
        <v/>
      </c>
      <c r="D93" s="36">
        <v>52</v>
      </c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</row>
    <row r="94" spans="1:23" x14ac:dyDescent="0.25">
      <c r="A94" s="6">
        <f t="shared" si="18"/>
        <v>90</v>
      </c>
      <c r="B94" s="52"/>
      <c r="C94" s="4" t="str">
        <f t="shared" si="17"/>
        <v/>
      </c>
      <c r="D94" s="36">
        <v>53</v>
      </c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</row>
    <row r="95" spans="1:23" x14ac:dyDescent="0.25">
      <c r="A95" s="6">
        <f t="shared" si="18"/>
        <v>91</v>
      </c>
      <c r="B95" s="52"/>
      <c r="C95" s="4" t="str">
        <f t="shared" si="17"/>
        <v/>
      </c>
      <c r="D95" s="36">
        <v>54</v>
      </c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</row>
    <row r="96" spans="1:23" x14ac:dyDescent="0.25">
      <c r="A96" s="6">
        <f t="shared" si="18"/>
        <v>92</v>
      </c>
      <c r="B96" s="52"/>
      <c r="C96" s="4" t="str">
        <f t="shared" si="17"/>
        <v/>
      </c>
      <c r="D96" s="36">
        <v>55</v>
      </c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</row>
    <row r="97" spans="1:23" x14ac:dyDescent="0.25">
      <c r="A97" s="6">
        <f t="shared" si="18"/>
        <v>93</v>
      </c>
      <c r="B97" s="52"/>
      <c r="C97" s="4" t="str">
        <f t="shared" si="17"/>
        <v/>
      </c>
      <c r="D97" s="36">
        <v>56</v>
      </c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</row>
    <row r="98" spans="1:23" x14ac:dyDescent="0.25">
      <c r="A98" s="6">
        <f t="shared" si="18"/>
        <v>94</v>
      </c>
      <c r="B98" s="52"/>
      <c r="C98" s="4" t="str">
        <f t="shared" si="17"/>
        <v/>
      </c>
      <c r="D98" s="36">
        <v>57</v>
      </c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</row>
    <row r="99" spans="1:23" x14ac:dyDescent="0.25">
      <c r="A99" s="6">
        <f t="shared" si="18"/>
        <v>95</v>
      </c>
      <c r="B99" s="52"/>
      <c r="C99" s="4" t="str">
        <f t="shared" si="17"/>
        <v/>
      </c>
      <c r="D99" s="36">
        <v>58</v>
      </c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</row>
    <row r="100" spans="1:23" x14ac:dyDescent="0.25">
      <c r="A100" s="6">
        <f t="shared" si="18"/>
        <v>96</v>
      </c>
      <c r="B100" s="52"/>
      <c r="C100" s="4" t="str">
        <f t="shared" si="17"/>
        <v/>
      </c>
      <c r="D100" s="36">
        <v>59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</row>
    <row r="101" spans="1:23" x14ac:dyDescent="0.25">
      <c r="A101" s="6">
        <f t="shared" si="18"/>
        <v>97</v>
      </c>
      <c r="B101" s="52"/>
      <c r="C101" s="4" t="str">
        <f t="shared" si="17"/>
        <v/>
      </c>
      <c r="D101" s="36">
        <v>60</v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</row>
    <row r="102" spans="1:23" x14ac:dyDescent="0.25">
      <c r="A102" s="6">
        <f t="shared" si="18"/>
        <v>98</v>
      </c>
      <c r="B102" s="52"/>
      <c r="C102" s="4" t="str">
        <f t="shared" si="17"/>
        <v/>
      </c>
      <c r="D102" s="36">
        <v>61</v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</row>
    <row r="103" spans="1:23" x14ac:dyDescent="0.25">
      <c r="A103" s="6">
        <f t="shared" si="18"/>
        <v>99</v>
      </c>
      <c r="B103" s="52"/>
      <c r="C103" s="4" t="str">
        <f t="shared" si="17"/>
        <v/>
      </c>
      <c r="D103" s="36">
        <v>62</v>
      </c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</row>
    <row r="104" spans="1:23" x14ac:dyDescent="0.25">
      <c r="A104" s="6">
        <f t="shared" si="18"/>
        <v>100</v>
      </c>
      <c r="B104" s="52"/>
      <c r="C104" s="4" t="str">
        <f t="shared" si="17"/>
        <v/>
      </c>
      <c r="D104" s="36">
        <v>63</v>
      </c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</row>
    <row r="105" spans="1:23" x14ac:dyDescent="0.25">
      <c r="A105" s="5"/>
      <c r="B105" s="27"/>
      <c r="C105" s="4"/>
      <c r="D105" s="36">
        <v>64</v>
      </c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</row>
    <row r="106" spans="1:23" x14ac:dyDescent="0.25">
      <c r="A106" s="5"/>
      <c r="B106" s="27"/>
      <c r="C106" s="4"/>
      <c r="D106" s="36">
        <v>65</v>
      </c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</row>
    <row r="107" spans="1:23" x14ac:dyDescent="0.25">
      <c r="A107" s="5"/>
      <c r="B107" s="27"/>
      <c r="C107" s="4"/>
      <c r="D107" s="36">
        <v>66</v>
      </c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</row>
    <row r="108" spans="1:23" x14ac:dyDescent="0.25">
      <c r="A108" s="5"/>
      <c r="B108" s="27"/>
      <c r="C108" s="4"/>
      <c r="D108" s="36">
        <v>67</v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</row>
    <row r="109" spans="1:23" x14ac:dyDescent="0.25">
      <c r="A109" s="5"/>
      <c r="B109" s="27"/>
      <c r="C109" s="4"/>
      <c r="D109" s="36">
        <v>68</v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</row>
    <row r="110" spans="1:23" x14ac:dyDescent="0.25">
      <c r="A110" s="5"/>
      <c r="B110" s="27"/>
      <c r="C110" s="4"/>
      <c r="D110" s="36">
        <v>69</v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</row>
    <row r="111" spans="1:23" x14ac:dyDescent="0.25">
      <c r="A111" s="5"/>
      <c r="B111" s="27"/>
      <c r="C111" s="4"/>
      <c r="D111" s="36">
        <v>70</v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</row>
    <row r="112" spans="1:23" x14ac:dyDescent="0.25">
      <c r="A112" s="5"/>
      <c r="B112" s="27"/>
      <c r="C112" s="4"/>
      <c r="D112" s="36">
        <v>71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</row>
    <row r="113" spans="4:23" x14ac:dyDescent="0.25">
      <c r="D113" s="36">
        <v>72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</row>
    <row r="114" spans="4:23" x14ac:dyDescent="0.25">
      <c r="D114" s="36">
        <v>73</v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</row>
    <row r="115" spans="4:23" x14ac:dyDescent="0.25">
      <c r="D115" s="36">
        <v>74</v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</row>
    <row r="116" spans="4:23" x14ac:dyDescent="0.25">
      <c r="D116" s="36">
        <v>75</v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</row>
    <row r="117" spans="4:23" x14ac:dyDescent="0.25">
      <c r="D117" s="36">
        <v>76</v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</row>
    <row r="118" spans="4:23" x14ac:dyDescent="0.25">
      <c r="D118" s="36">
        <v>77</v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</row>
    <row r="119" spans="4:23" x14ac:dyDescent="0.25">
      <c r="D119" s="36">
        <v>78</v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</row>
    <row r="120" spans="4:23" x14ac:dyDescent="0.25">
      <c r="D120" s="36">
        <v>79</v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</row>
    <row r="121" spans="4:23" x14ac:dyDescent="0.25">
      <c r="D121" s="36">
        <v>80</v>
      </c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</row>
    <row r="122" spans="4:23" x14ac:dyDescent="0.25">
      <c r="D122" s="36">
        <v>81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</row>
    <row r="123" spans="4:23" x14ac:dyDescent="0.25">
      <c r="D123" s="36">
        <v>82</v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</row>
    <row r="124" spans="4:23" x14ac:dyDescent="0.25">
      <c r="D124" s="36">
        <v>83</v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</row>
    <row r="125" spans="4:23" x14ac:dyDescent="0.25">
      <c r="D125" s="36">
        <v>84</v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</row>
    <row r="126" spans="4:23" x14ac:dyDescent="0.25">
      <c r="D126" s="36">
        <v>85</v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</row>
    <row r="127" spans="4:23" x14ac:dyDescent="0.25">
      <c r="D127" s="36">
        <v>86</v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</row>
    <row r="128" spans="4:23" x14ac:dyDescent="0.25">
      <c r="D128" s="36">
        <v>87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</row>
    <row r="129" spans="4:23" x14ac:dyDescent="0.25">
      <c r="D129" s="36">
        <v>88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</row>
    <row r="130" spans="4:23" x14ac:dyDescent="0.25">
      <c r="D130" s="36">
        <v>89</v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</row>
    <row r="131" spans="4:23" x14ac:dyDescent="0.25">
      <c r="D131" s="36">
        <v>90</v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</row>
    <row r="132" spans="4:23" x14ac:dyDescent="0.25">
      <c r="D132" s="36">
        <v>91</v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</row>
    <row r="133" spans="4:23" x14ac:dyDescent="0.25">
      <c r="D133" s="36">
        <v>92</v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</row>
    <row r="134" spans="4:23" x14ac:dyDescent="0.25">
      <c r="D134" s="36">
        <v>93</v>
      </c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</row>
    <row r="135" spans="4:23" x14ac:dyDescent="0.25">
      <c r="D135" s="36">
        <v>94</v>
      </c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</row>
    <row r="136" spans="4:23" x14ac:dyDescent="0.25">
      <c r="D136" s="36">
        <v>95</v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</row>
    <row r="137" spans="4:23" x14ac:dyDescent="0.25">
      <c r="D137" s="36">
        <v>96</v>
      </c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</row>
    <row r="138" spans="4:23" x14ac:dyDescent="0.25">
      <c r="D138" s="36">
        <v>97</v>
      </c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</row>
    <row r="139" spans="4:23" x14ac:dyDescent="0.25">
      <c r="D139" s="36">
        <v>98</v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</row>
    <row r="140" spans="4:23" x14ac:dyDescent="0.25">
      <c r="D140" s="36">
        <v>99</v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</row>
    <row r="141" spans="4:23" x14ac:dyDescent="0.25">
      <c r="D141" s="36">
        <v>100</v>
      </c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</row>
    <row r="142" spans="4:23" hidden="1" x14ac:dyDescent="0.25">
      <c r="D142" s="4"/>
      <c r="E142" s="37">
        <f>ROUND(E39*1.1, 3)</f>
        <v>0</v>
      </c>
      <c r="F142" s="37">
        <f t="shared" ref="F142:W142" si="19">ROUND(F39*1.1, 3)</f>
        <v>0</v>
      </c>
      <c r="G142" s="37">
        <f t="shared" si="19"/>
        <v>0</v>
      </c>
      <c r="H142" s="37">
        <f t="shared" si="19"/>
        <v>0</v>
      </c>
      <c r="I142" s="37">
        <f t="shared" si="19"/>
        <v>0</v>
      </c>
      <c r="J142" s="37">
        <f t="shared" si="19"/>
        <v>0</v>
      </c>
      <c r="K142" s="37">
        <f t="shared" si="19"/>
        <v>0</v>
      </c>
      <c r="L142" s="37">
        <f t="shared" si="19"/>
        <v>0</v>
      </c>
      <c r="M142" s="37">
        <f t="shared" si="19"/>
        <v>0</v>
      </c>
      <c r="N142" s="37">
        <f t="shared" si="19"/>
        <v>0</v>
      </c>
      <c r="O142" s="37">
        <f t="shared" si="19"/>
        <v>0</v>
      </c>
      <c r="P142" s="37">
        <f t="shared" si="19"/>
        <v>0</v>
      </c>
      <c r="Q142" s="37">
        <f t="shared" si="19"/>
        <v>0</v>
      </c>
      <c r="R142" s="37">
        <f t="shared" si="19"/>
        <v>0</v>
      </c>
      <c r="S142" s="37">
        <f t="shared" si="19"/>
        <v>0</v>
      </c>
      <c r="T142" s="37">
        <f t="shared" si="19"/>
        <v>0</v>
      </c>
      <c r="U142" s="37"/>
      <c r="V142" s="37">
        <f t="shared" si="19"/>
        <v>0</v>
      </c>
      <c r="W142" s="37">
        <f t="shared" si="19"/>
        <v>0</v>
      </c>
    </row>
    <row r="143" spans="4:23" hidden="1" x14ac:dyDescent="0.25">
      <c r="D143" s="4"/>
      <c r="E143" s="37">
        <f>ROUND(E39*0.9, 3)</f>
        <v>0</v>
      </c>
      <c r="F143" s="37">
        <f t="shared" ref="F143:W143" si="20">ROUND(F39*0.9, 3)</f>
        <v>0</v>
      </c>
      <c r="G143" s="37">
        <f t="shared" si="20"/>
        <v>0</v>
      </c>
      <c r="H143" s="37">
        <f t="shared" si="20"/>
        <v>0</v>
      </c>
      <c r="I143" s="37">
        <f t="shared" si="20"/>
        <v>0</v>
      </c>
      <c r="J143" s="37">
        <f t="shared" si="20"/>
        <v>0</v>
      </c>
      <c r="K143" s="37">
        <f t="shared" si="20"/>
        <v>0</v>
      </c>
      <c r="L143" s="37">
        <f t="shared" si="20"/>
        <v>0</v>
      </c>
      <c r="M143" s="37">
        <f t="shared" si="20"/>
        <v>0</v>
      </c>
      <c r="N143" s="37">
        <f t="shared" si="20"/>
        <v>0</v>
      </c>
      <c r="O143" s="37">
        <f t="shared" si="20"/>
        <v>0</v>
      </c>
      <c r="P143" s="37">
        <f t="shared" si="20"/>
        <v>0</v>
      </c>
      <c r="Q143" s="37">
        <f t="shared" si="20"/>
        <v>0</v>
      </c>
      <c r="R143" s="37">
        <f t="shared" si="20"/>
        <v>0</v>
      </c>
      <c r="S143" s="37">
        <f t="shared" si="20"/>
        <v>0</v>
      </c>
      <c r="T143" s="37">
        <f t="shared" si="20"/>
        <v>0</v>
      </c>
      <c r="U143" s="37"/>
      <c r="V143" s="37">
        <f t="shared" si="20"/>
        <v>0</v>
      </c>
      <c r="W143" s="37">
        <f t="shared" si="20"/>
        <v>0</v>
      </c>
    </row>
    <row r="144" spans="4:23" hidden="1" x14ac:dyDescent="0.25">
      <c r="D144" s="4"/>
      <c r="E144" s="37">
        <f>COUNTIF(E42:E141, "&gt;"&amp;E142)+COUNTIF(E42:E141, "&lt;"&amp;E143)</f>
        <v>0</v>
      </c>
      <c r="F144" s="37">
        <f t="shared" ref="F144:W144" si="21">COUNTIF(F42:F141, "&gt;"&amp;F142)+COUNTIF(F42:F141, "&lt;"&amp;F143)</f>
        <v>0</v>
      </c>
      <c r="G144" s="37">
        <f t="shared" si="21"/>
        <v>0</v>
      </c>
      <c r="H144" s="37">
        <f t="shared" si="21"/>
        <v>0</v>
      </c>
      <c r="I144" s="37">
        <f t="shared" si="21"/>
        <v>0</v>
      </c>
      <c r="J144" s="37">
        <f t="shared" si="21"/>
        <v>0</v>
      </c>
      <c r="K144" s="37">
        <f t="shared" si="21"/>
        <v>0</v>
      </c>
      <c r="L144" s="37">
        <f t="shared" si="21"/>
        <v>0</v>
      </c>
      <c r="M144" s="37">
        <f t="shared" si="21"/>
        <v>0</v>
      </c>
      <c r="N144" s="37">
        <f t="shared" si="21"/>
        <v>0</v>
      </c>
      <c r="O144" s="37">
        <f t="shared" si="21"/>
        <v>0</v>
      </c>
      <c r="P144" s="37">
        <f t="shared" si="21"/>
        <v>0</v>
      </c>
      <c r="Q144" s="37">
        <f t="shared" si="21"/>
        <v>0</v>
      </c>
      <c r="R144" s="37">
        <f t="shared" si="21"/>
        <v>0</v>
      </c>
      <c r="S144" s="37">
        <f t="shared" si="21"/>
        <v>0</v>
      </c>
      <c r="T144" s="37">
        <f t="shared" si="21"/>
        <v>0</v>
      </c>
      <c r="U144" s="37"/>
      <c r="V144" s="37">
        <f t="shared" si="21"/>
        <v>0</v>
      </c>
      <c r="W144" s="37">
        <f t="shared" si="21"/>
        <v>0</v>
      </c>
    </row>
  </sheetData>
  <mergeCells count="3">
    <mergeCell ref="D36:W36"/>
    <mergeCell ref="I1:K1"/>
    <mergeCell ref="X3:Y3"/>
  </mergeCells>
  <conditionalFormatting sqref="E42:E141">
    <cfRule type="cellIs" dxfId="110" priority="41" operator="lessThan">
      <formula>$E$39*0.9</formula>
    </cfRule>
    <cfRule type="cellIs" dxfId="109" priority="42" operator="greaterThan">
      <formula>$E$39*1.1</formula>
    </cfRule>
  </conditionalFormatting>
  <conditionalFormatting sqref="F42:F141">
    <cfRule type="cellIs" dxfId="108" priority="39" operator="lessThan">
      <formula>$F$143</formula>
    </cfRule>
    <cfRule type="cellIs" dxfId="107" priority="40" operator="greaterThan">
      <formula>$F$142</formula>
    </cfRule>
  </conditionalFormatting>
  <conditionalFormatting sqref="G42:G141">
    <cfRule type="cellIs" dxfId="106" priority="37" operator="lessThan">
      <formula>$G$143</formula>
    </cfRule>
    <cfRule type="cellIs" dxfId="105" priority="38" operator="greaterThan">
      <formula>$G$142</formula>
    </cfRule>
  </conditionalFormatting>
  <conditionalFormatting sqref="H42:H141">
    <cfRule type="cellIs" dxfId="104" priority="35" operator="lessThan">
      <formula>$H$143</formula>
    </cfRule>
    <cfRule type="cellIs" dxfId="103" priority="36" operator="greaterThan">
      <formula>$H$142</formula>
    </cfRule>
  </conditionalFormatting>
  <conditionalFormatting sqref="I42:I141">
    <cfRule type="cellIs" dxfId="102" priority="33" operator="lessThan">
      <formula>$I$143</formula>
    </cfRule>
    <cfRule type="cellIs" dxfId="101" priority="34" operator="greaterThan">
      <formula>$I$142</formula>
    </cfRule>
  </conditionalFormatting>
  <conditionalFormatting sqref="J42:J141">
    <cfRule type="cellIs" dxfId="100" priority="31" operator="lessThan">
      <formula>$J$143</formula>
    </cfRule>
    <cfRule type="cellIs" dxfId="99" priority="32" operator="greaterThan">
      <formula>$J$142</formula>
    </cfRule>
  </conditionalFormatting>
  <conditionalFormatting sqref="K42:K141">
    <cfRule type="cellIs" dxfId="98" priority="29" operator="lessThan">
      <formula>$K$143</formula>
    </cfRule>
    <cfRule type="cellIs" dxfId="97" priority="30" operator="greaterThan">
      <formula>$K$142</formula>
    </cfRule>
  </conditionalFormatting>
  <conditionalFormatting sqref="L42:L141">
    <cfRule type="cellIs" dxfId="96" priority="27" operator="lessThan">
      <formula>$L$143</formula>
    </cfRule>
    <cfRule type="cellIs" dxfId="95" priority="28" operator="greaterThan">
      <formula>$L$142</formula>
    </cfRule>
  </conditionalFormatting>
  <conditionalFormatting sqref="M42:M141">
    <cfRule type="cellIs" dxfId="94" priority="25" operator="lessThan">
      <formula>$M$143</formula>
    </cfRule>
    <cfRule type="cellIs" dxfId="93" priority="26" operator="greaterThan">
      <formula>$M$142</formula>
    </cfRule>
  </conditionalFormatting>
  <conditionalFormatting sqref="N42:N141">
    <cfRule type="cellIs" dxfId="92" priority="23" operator="lessThan">
      <formula>$N$143</formula>
    </cfRule>
    <cfRule type="cellIs" dxfId="91" priority="24" operator="greaterThan">
      <formula>$N$142</formula>
    </cfRule>
  </conditionalFormatting>
  <conditionalFormatting sqref="O42:O141">
    <cfRule type="cellIs" dxfId="90" priority="21" operator="lessThan">
      <formula>$O$143</formula>
    </cfRule>
    <cfRule type="cellIs" dxfId="89" priority="22" operator="greaterThan">
      <formula>$O$142</formula>
    </cfRule>
  </conditionalFormatting>
  <conditionalFormatting sqref="P42:P141">
    <cfRule type="cellIs" dxfId="88" priority="19" operator="lessThan">
      <formula>$P$143</formula>
    </cfRule>
    <cfRule type="cellIs" dxfId="87" priority="20" operator="greaterThan">
      <formula>$P$142</formula>
    </cfRule>
  </conditionalFormatting>
  <conditionalFormatting sqref="Q42:Q141">
    <cfRule type="cellIs" dxfId="86" priority="17" operator="lessThan">
      <formula>$Q$143</formula>
    </cfRule>
    <cfRule type="cellIs" dxfId="85" priority="18" operator="greaterThan">
      <formula>$Q$142</formula>
    </cfRule>
  </conditionalFormatting>
  <conditionalFormatting sqref="R42:R141">
    <cfRule type="cellIs" dxfId="84" priority="15" operator="lessThan">
      <formula>$R$143</formula>
    </cfRule>
    <cfRule type="cellIs" dxfId="83" priority="16" operator="greaterThan">
      <formula>$R$142</formula>
    </cfRule>
  </conditionalFormatting>
  <conditionalFormatting sqref="S42:S141">
    <cfRule type="cellIs" dxfId="82" priority="13" operator="lessThan">
      <formula>$S$143</formula>
    </cfRule>
    <cfRule type="cellIs" dxfId="81" priority="14" operator="greaterThan">
      <formula>$S$142</formula>
    </cfRule>
  </conditionalFormatting>
  <conditionalFormatting sqref="T42:U141">
    <cfRule type="cellIs" dxfId="80" priority="11" operator="lessThan">
      <formula>$T$143</formula>
    </cfRule>
    <cfRule type="cellIs" dxfId="79" priority="12" operator="greaterThan">
      <formula>$T$142</formula>
    </cfRule>
  </conditionalFormatting>
  <conditionalFormatting sqref="V42:V141">
    <cfRule type="cellIs" dxfId="78" priority="9" operator="lessThan">
      <formula>$V$143</formula>
    </cfRule>
    <cfRule type="cellIs" dxfId="77" priority="10" operator="greaterThan">
      <formula>$V$142</formula>
    </cfRule>
  </conditionalFormatting>
  <conditionalFormatting sqref="W42:W141">
    <cfRule type="cellIs" dxfId="76" priority="7" operator="lessThan">
      <formula>$W$143</formula>
    </cfRule>
    <cfRule type="cellIs" dxfId="75" priority="8" operator="greaterThan">
      <formula>$W$142</formula>
    </cfRule>
  </conditionalFormatting>
  <conditionalFormatting sqref="E42:W141">
    <cfRule type="cellIs" dxfId="74" priority="6" operator="equal">
      <formula>0</formula>
    </cfRule>
  </conditionalFormatting>
  <conditionalFormatting sqref="I1:K1">
    <cfRule type="cellIs" dxfId="73" priority="5" operator="equal">
      <formula>0</formula>
    </cfRule>
  </conditionalFormatting>
  <conditionalFormatting sqref="W5:W23">
    <cfRule type="cellIs" dxfId="72" priority="4" operator="equal">
      <formula>0</formula>
    </cfRule>
  </conditionalFormatting>
  <conditionalFormatting sqref="Y5:Y23">
    <cfRule type="containsErrors" dxfId="71" priority="3">
      <formula>ISERROR(Y5)</formula>
    </cfRule>
  </conditionalFormatting>
  <conditionalFormatting sqref="AN1:AN1048576">
    <cfRule type="containsErrors" dxfId="70" priority="2">
      <formula>ISERROR(AN1)</formula>
    </cfRule>
  </conditionalFormatting>
  <conditionalFormatting sqref="AL1:AL1048576">
    <cfRule type="containsErrors" dxfId="69" priority="1">
      <formula>ISERROR(AL1)</formula>
    </cfRule>
  </conditionalFormatting>
  <dataValidations count="1">
    <dataValidation type="decimal" allowBlank="1" showInputMessage="1" showErrorMessage="1" errorTitle="Body weight entry" error="Please enter body weights in kg units_x000a_" sqref="E42:W141" xr:uid="{00000000-0002-0000-0000-000000000000}">
      <formula1>0</formula1>
      <formula2>10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Standards!$AD$1:$AD$7</xm:f>
          </x14:formula1>
          <xm:sqref>I1:K1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144"/>
  <sheetViews>
    <sheetView topLeftCell="D1" workbookViewId="0">
      <selection activeCell="I4" sqref="I4"/>
    </sheetView>
  </sheetViews>
  <sheetFormatPr defaultRowHeight="15" x14ac:dyDescent="0.25"/>
  <cols>
    <col min="1" max="1" width="4.28515625" customWidth="1"/>
    <col min="2" max="2" width="8" customWidth="1"/>
    <col min="3" max="3" width="13.7109375" customWidth="1"/>
    <col min="4" max="4" width="11" customWidth="1"/>
    <col min="14" max="15" width="10.7109375" customWidth="1"/>
    <col min="16" max="16" width="8.7109375" customWidth="1"/>
    <col min="17" max="17" width="9.28515625" customWidth="1"/>
    <col min="18" max="32" width="8.7109375" customWidth="1"/>
    <col min="34" max="34" width="9.7109375" style="100" bestFit="1" customWidth="1"/>
    <col min="35" max="35" width="6.5703125" style="100" bestFit="1" customWidth="1"/>
    <col min="36" max="37" width="9.28515625" style="100" bestFit="1" customWidth="1"/>
    <col min="38" max="38" width="9.140625" style="100"/>
  </cols>
  <sheetData>
    <row r="1" spans="1:38" ht="15.75" thickBot="1" x14ac:dyDescent="0.3">
      <c r="A1" s="1" t="s">
        <v>0</v>
      </c>
      <c r="B1" s="2"/>
      <c r="C1" s="3"/>
      <c r="D1" s="3"/>
      <c r="E1" s="4"/>
      <c r="F1" s="4"/>
      <c r="G1" s="4"/>
      <c r="H1" s="85" t="s">
        <v>80</v>
      </c>
      <c r="I1" s="110" t="s">
        <v>88</v>
      </c>
      <c r="J1" s="110"/>
      <c r="K1" s="111"/>
      <c r="L1" s="86"/>
      <c r="M1" s="86"/>
      <c r="N1" s="86"/>
      <c r="O1" s="86"/>
      <c r="P1" s="86"/>
      <c r="Q1" s="86"/>
      <c r="R1" s="86"/>
      <c r="S1" s="86"/>
      <c r="T1" s="50"/>
      <c r="U1" s="50"/>
      <c r="V1" s="50"/>
    </row>
    <row r="3" spans="1:38" x14ac:dyDescent="0.25">
      <c r="A3" s="5"/>
      <c r="B3" s="6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96" t="s">
        <v>82</v>
      </c>
      <c r="R3" s="96"/>
      <c r="S3" s="96"/>
      <c r="T3" s="96"/>
      <c r="U3" s="96"/>
      <c r="V3" s="96"/>
      <c r="W3" s="88" t="s">
        <v>79</v>
      </c>
      <c r="X3" s="88" t="s">
        <v>71</v>
      </c>
      <c r="Y3" s="112" t="s">
        <v>85</v>
      </c>
      <c r="Z3" s="112"/>
    </row>
    <row r="4" spans="1:38" ht="15.75" thickBot="1" x14ac:dyDescent="0.3">
      <c r="A4" s="5"/>
      <c r="B4" s="51" t="s">
        <v>87</v>
      </c>
      <c r="C4" s="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8" t="s">
        <v>12</v>
      </c>
      <c r="S4" s="9" t="s">
        <v>87</v>
      </c>
      <c r="T4" s="9" t="s">
        <v>3</v>
      </c>
      <c r="U4" s="9" t="s">
        <v>4</v>
      </c>
      <c r="V4" s="9" t="s">
        <v>5</v>
      </c>
      <c r="W4" s="87" t="s">
        <v>13</v>
      </c>
      <c r="X4" s="87" t="s">
        <v>15</v>
      </c>
      <c r="Y4" s="106" t="s">
        <v>84</v>
      </c>
      <c r="Z4" s="106" t="s">
        <v>83</v>
      </c>
      <c r="AH4" s="100" t="s">
        <v>86</v>
      </c>
      <c r="AI4" s="100" t="s">
        <v>84</v>
      </c>
      <c r="AJ4" s="100" t="s">
        <v>15</v>
      </c>
      <c r="AK4" s="100" t="s">
        <v>13</v>
      </c>
      <c r="AL4" s="100" t="s">
        <v>83</v>
      </c>
    </row>
    <row r="5" spans="1:38" x14ac:dyDescent="0.25">
      <c r="A5" s="6">
        <v>1</v>
      </c>
      <c r="B5" s="52"/>
      <c r="C5" s="4" t="str">
        <f t="shared" ref="C5:C68" si="0">IF(B5=0,"",IF(B5="","",IF(B5&gt;$J$8,"High",IF(B5&lt;$J$9,"Low",""))))</f>
        <v/>
      </c>
      <c r="D5" s="4"/>
      <c r="E5" s="10" t="s">
        <v>6</v>
      </c>
      <c r="F5" s="11"/>
      <c r="G5" s="11"/>
      <c r="H5" s="11"/>
      <c r="I5" s="11"/>
      <c r="J5" s="11">
        <f>COUNTIF(B5:B104,"&gt;0")</f>
        <v>0</v>
      </c>
      <c r="K5" s="12"/>
      <c r="L5" s="4"/>
      <c r="M5" s="4"/>
      <c r="N5" s="4"/>
      <c r="O5" s="4"/>
      <c r="P5" s="4"/>
      <c r="Q5" s="7" t="s">
        <v>20</v>
      </c>
      <c r="R5" s="48">
        <f>E$38</f>
        <v>0</v>
      </c>
      <c r="S5" s="41">
        <f>E$39</f>
        <v>0</v>
      </c>
      <c r="T5" s="13">
        <f>S5*1000</f>
        <v>0</v>
      </c>
      <c r="U5" s="14">
        <f>E$40</f>
        <v>0</v>
      </c>
      <c r="V5" s="14">
        <f>E$41</f>
        <v>0</v>
      </c>
      <c r="W5" s="95">
        <f>IF($I$1="Hy-Line W-36", Standards!O17, IF($I$1="Hy-Line Brown", Standards!F17, IF($I$1="Hy-Line W-80", Standards!X17, 0)))</f>
        <v>2.3809924315966779</v>
      </c>
      <c r="X5" s="95">
        <f>IF($I$1="Hy-Line W-36", Standards!Q17, IF($I$1="Hy-Line Brown", Standards!H17, IF($I$1="Hy-Line W-80", Standards!Z17, 0)))</f>
        <v>2.5573622413445798</v>
      </c>
      <c r="Y5" s="107"/>
      <c r="Z5" s="107" t="e">
        <f>IF(S5&gt;0, S5, NA())</f>
        <v>#N/A</v>
      </c>
      <c r="AH5" s="104">
        <f>IF(X5&gt;0, AK5, NA())</f>
        <v>2.3809924315966779</v>
      </c>
      <c r="AI5" s="104">
        <f>IF(X5&gt;0, AJ5-AK5, NA())</f>
        <v>0.17636980974790184</v>
      </c>
      <c r="AJ5" s="104">
        <f>IF(X5&gt;0, X5, NA())</f>
        <v>2.5573622413445798</v>
      </c>
      <c r="AK5" s="104">
        <f>W5</f>
        <v>2.3809924315966779</v>
      </c>
      <c r="AL5" s="104" t="e">
        <f>IF(S5&gt;0, S5, NA())</f>
        <v>#N/A</v>
      </c>
    </row>
    <row r="6" spans="1:38" x14ac:dyDescent="0.25">
      <c r="A6" s="6">
        <f>1+A5</f>
        <v>2</v>
      </c>
      <c r="B6" s="52"/>
      <c r="C6" s="4" t="str">
        <f t="shared" si="0"/>
        <v/>
      </c>
      <c r="D6" s="4"/>
      <c r="E6" s="15"/>
      <c r="F6" s="16"/>
      <c r="G6" s="16"/>
      <c r="H6" s="16"/>
      <c r="I6" s="16"/>
      <c r="J6" s="16"/>
      <c r="K6" s="17"/>
      <c r="L6" s="4"/>
      <c r="M6" s="4"/>
      <c r="N6" s="4"/>
      <c r="O6" s="4"/>
      <c r="P6" s="4"/>
      <c r="Q6" s="7" t="s">
        <v>21</v>
      </c>
      <c r="R6" s="48">
        <f>F$38</f>
        <v>0</v>
      </c>
      <c r="S6" s="41">
        <f>F$39</f>
        <v>0</v>
      </c>
      <c r="T6" s="13">
        <f t="shared" ref="T6:T30" si="1">S6*1000</f>
        <v>0</v>
      </c>
      <c r="U6" s="14">
        <f>F$40</f>
        <v>0</v>
      </c>
      <c r="V6" s="14">
        <f>F$41</f>
        <v>0</v>
      </c>
      <c r="W6" s="95">
        <f>IF($I$1="Hy-Line W-36", Standards!O18, IF($I$1="Hy-Line Brown", Standards!F18, IF($I$1="Hy-Line W-80", Standards!X18, 0)))</f>
        <v>2.4912235626891164</v>
      </c>
      <c r="X6" s="95">
        <f>IF($I$1="Hy-Line W-36", Standards!Q18, IF($I$1="Hy-Line Brown", Standards!H18, IF($I$1="Hy-Line W-80", Standards!Z18, 0)))</f>
        <v>2.6675933724370187</v>
      </c>
      <c r="Y6" s="107">
        <f>IF(X6&gt;0, ((W6+X6)/2)-((W5+X5)/2), W6-W5)</f>
        <v>0.11023113109243843</v>
      </c>
      <c r="Z6" s="107" t="e">
        <f>IF(S6&gt;0, S6-S5, NA())</f>
        <v>#N/A</v>
      </c>
      <c r="AH6" s="104">
        <f t="shared" ref="AH6:AH30" si="2">IF(X6&gt;0, AK6, NA())</f>
        <v>2.4912235626891164</v>
      </c>
      <c r="AI6" s="104">
        <f t="shared" ref="AI6:AI30" si="3">IF(X6&gt;0, AJ6-AK6, NA())</f>
        <v>0.17636980974790228</v>
      </c>
      <c r="AJ6" s="104">
        <f t="shared" ref="AJ6:AJ30" si="4">IF(X6&gt;0, X6, NA())</f>
        <v>2.6675933724370187</v>
      </c>
      <c r="AK6" s="104">
        <f t="shared" ref="AK6:AK30" si="5">W6</f>
        <v>2.4912235626891164</v>
      </c>
      <c r="AL6" s="104" t="e">
        <f t="shared" ref="AL6:AL30" si="6">IF(S6&gt;0, S6, NA())</f>
        <v>#N/A</v>
      </c>
    </row>
    <row r="7" spans="1:38" x14ac:dyDescent="0.25">
      <c r="A7" s="6">
        <f t="shared" ref="A7:A70" si="7">1+A6</f>
        <v>3</v>
      </c>
      <c r="B7" s="52"/>
      <c r="C7" s="4" t="str">
        <f t="shared" si="0"/>
        <v/>
      </c>
      <c r="D7" s="4"/>
      <c r="E7" s="18" t="s">
        <v>7</v>
      </c>
      <c r="F7" s="19"/>
      <c r="G7" s="19"/>
      <c r="H7" s="19"/>
      <c r="I7" s="19"/>
      <c r="J7" s="53">
        <f>IFERROR(AVERAGE(B5:B104), 0)</f>
        <v>0</v>
      </c>
      <c r="K7" s="20" t="s">
        <v>87</v>
      </c>
      <c r="L7" s="4"/>
      <c r="M7" s="4"/>
      <c r="N7" s="4"/>
      <c r="O7" s="4"/>
      <c r="P7" s="4"/>
      <c r="Q7" s="7" t="s">
        <v>22</v>
      </c>
      <c r="R7" s="48">
        <f>G$38</f>
        <v>0</v>
      </c>
      <c r="S7" s="41">
        <f>G$39</f>
        <v>0</v>
      </c>
      <c r="T7" s="13">
        <f t="shared" si="1"/>
        <v>0</v>
      </c>
      <c r="U7" s="14">
        <f>G$40</f>
        <v>0</v>
      </c>
      <c r="V7" s="14">
        <f>G$41</f>
        <v>0</v>
      </c>
      <c r="W7" s="95">
        <f>IF($I$1="Hy-Line W-36", Standards!O19, IF($I$1="Hy-Line Brown", Standards!F19, IF($I$1="Hy-Line W-80", Standards!X19, 0)))</f>
        <v>2.5794084675630677</v>
      </c>
      <c r="X7" s="95">
        <f>IF($I$1="Hy-Line W-36", Standards!Q19, IF($I$1="Hy-Line Brown", Standards!H19, IF($I$1="Hy-Line W-80", Standards!Z19, 0)))</f>
        <v>2.7557782773109696</v>
      </c>
      <c r="Y7" s="107">
        <f t="shared" ref="Y7:Y29" si="8">IF(X7&gt;0, ((W7+X7)/2)-((W6+X6)/2), W7-W6)</f>
        <v>8.8184904873951364E-2</v>
      </c>
      <c r="Z7" s="107" t="e">
        <f t="shared" ref="Z7:Z30" si="9">IF(S7&gt;0, S7-S6, NA())</f>
        <v>#N/A</v>
      </c>
      <c r="AH7" s="104">
        <f t="shared" si="2"/>
        <v>2.5794084675630677</v>
      </c>
      <c r="AI7" s="104">
        <f t="shared" si="3"/>
        <v>0.17636980974790184</v>
      </c>
      <c r="AJ7" s="104">
        <f t="shared" si="4"/>
        <v>2.7557782773109696</v>
      </c>
      <c r="AK7" s="104">
        <f t="shared" si="5"/>
        <v>2.5794084675630677</v>
      </c>
      <c r="AL7" s="104" t="e">
        <f t="shared" si="6"/>
        <v>#N/A</v>
      </c>
    </row>
    <row r="8" spans="1:38" x14ac:dyDescent="0.25">
      <c r="A8" s="6">
        <f t="shared" si="7"/>
        <v>4</v>
      </c>
      <c r="B8" s="52"/>
      <c r="C8" s="4" t="str">
        <f t="shared" si="0"/>
        <v/>
      </c>
      <c r="D8" s="4"/>
      <c r="E8" s="15" t="s">
        <v>8</v>
      </c>
      <c r="F8" s="16"/>
      <c r="G8" s="16"/>
      <c r="H8" s="16"/>
      <c r="I8" s="16"/>
      <c r="J8" s="54">
        <f>IF(J7&gt;0, ROUND(J7*1.1,3), 0)</f>
        <v>0</v>
      </c>
      <c r="K8" s="17" t="s">
        <v>87</v>
      </c>
      <c r="L8" s="4"/>
      <c r="M8" s="4"/>
      <c r="N8" s="4"/>
      <c r="O8" s="4"/>
      <c r="P8" s="4"/>
      <c r="Q8" s="7" t="s">
        <v>23</v>
      </c>
      <c r="R8" s="48">
        <f>H$38</f>
        <v>0</v>
      </c>
      <c r="S8" s="41">
        <f>H$39</f>
        <v>0</v>
      </c>
      <c r="T8" s="13">
        <f t="shared" si="1"/>
        <v>0</v>
      </c>
      <c r="U8" s="14">
        <f>H$40</f>
        <v>0</v>
      </c>
      <c r="V8" s="14">
        <f>H$41</f>
        <v>0</v>
      </c>
      <c r="W8" s="95">
        <f>IF($I$1="Hy-Line W-36", Standards!O20, IF($I$1="Hy-Line Brown", Standards!F20, IF($I$1="Hy-Line W-80", Standards!X20, 0)))</f>
        <v>2.7557782773109696</v>
      </c>
      <c r="X8" s="95">
        <f>IF($I$1="Hy-Line W-36", Standards!Q20, IF($I$1="Hy-Line Brown", Standards!H20, IF($I$1="Hy-Line W-80", Standards!Z20, 0)))</f>
        <v>2.799870729747945</v>
      </c>
      <c r="Y8" s="107">
        <f t="shared" si="8"/>
        <v>0.11023113109243843</v>
      </c>
      <c r="Z8" s="107" t="e">
        <f t="shared" si="9"/>
        <v>#N/A</v>
      </c>
      <c r="AH8" s="104">
        <f t="shared" si="2"/>
        <v>2.7557782773109696</v>
      </c>
      <c r="AI8" s="104">
        <f t="shared" si="3"/>
        <v>4.409245243697546E-2</v>
      </c>
      <c r="AJ8" s="104">
        <f t="shared" si="4"/>
        <v>2.799870729747945</v>
      </c>
      <c r="AK8" s="104">
        <f t="shared" si="5"/>
        <v>2.7557782773109696</v>
      </c>
      <c r="AL8" s="104" t="e">
        <f t="shared" si="6"/>
        <v>#N/A</v>
      </c>
    </row>
    <row r="9" spans="1:38" x14ac:dyDescent="0.25">
      <c r="A9" s="6">
        <f t="shared" si="7"/>
        <v>5</v>
      </c>
      <c r="B9" s="52"/>
      <c r="C9" s="4" t="str">
        <f t="shared" si="0"/>
        <v/>
      </c>
      <c r="D9" s="4"/>
      <c r="E9" s="15" t="s">
        <v>9</v>
      </c>
      <c r="F9" s="16"/>
      <c r="G9" s="16"/>
      <c r="H9" s="16"/>
      <c r="I9" s="16"/>
      <c r="J9" s="54">
        <f>ROUND(J7*0.9,3)</f>
        <v>0</v>
      </c>
      <c r="K9" s="17" t="s">
        <v>87</v>
      </c>
      <c r="L9" s="4"/>
      <c r="M9" s="4"/>
      <c r="N9" s="4"/>
      <c r="O9" s="4"/>
      <c r="P9" s="4"/>
      <c r="Q9" s="7" t="s">
        <v>30</v>
      </c>
      <c r="R9" s="48">
        <f>I$38</f>
        <v>0</v>
      </c>
      <c r="S9" s="41">
        <f>I$39</f>
        <v>0</v>
      </c>
      <c r="T9" s="13">
        <f t="shared" si="1"/>
        <v>0</v>
      </c>
      <c r="U9" s="14">
        <f>I$40</f>
        <v>0</v>
      </c>
      <c r="V9" s="14">
        <f>I$41</f>
        <v>0</v>
      </c>
      <c r="W9" s="95">
        <f>IF($I$1="Hy-Line W-36", Standards!O21, IF($I$1="Hy-Line Brown", Standards!F21, IF($I$1="Hy-Line W-80", Standards!X21, 0)))</f>
        <v>2.8880556346218964</v>
      </c>
      <c r="X9" s="95">
        <f>IF($I$1="Hy-Line W-36", Standards!Q21, IF($I$1="Hy-Line Brown", Standards!H21, IF($I$1="Hy-Line W-80", Standards!Z21, 0)))</f>
        <v>2.9321480870588719</v>
      </c>
      <c r="Y9" s="107">
        <f t="shared" si="8"/>
        <v>0.13227735731092682</v>
      </c>
      <c r="Z9" s="107" t="e">
        <f t="shared" si="9"/>
        <v>#N/A</v>
      </c>
      <c r="AH9" s="104">
        <f t="shared" si="2"/>
        <v>2.8880556346218964</v>
      </c>
      <c r="AI9" s="104">
        <f t="shared" si="3"/>
        <v>4.409245243697546E-2</v>
      </c>
      <c r="AJ9" s="104">
        <f t="shared" si="4"/>
        <v>2.9321480870588719</v>
      </c>
      <c r="AK9" s="104">
        <f t="shared" si="5"/>
        <v>2.8880556346218964</v>
      </c>
      <c r="AL9" s="104" t="e">
        <f t="shared" si="6"/>
        <v>#N/A</v>
      </c>
    </row>
    <row r="10" spans="1:38" x14ac:dyDescent="0.25">
      <c r="A10" s="6">
        <f t="shared" si="7"/>
        <v>6</v>
      </c>
      <c r="B10" s="52"/>
      <c r="C10" s="4" t="str">
        <f t="shared" si="0"/>
        <v/>
      </c>
      <c r="D10" s="4"/>
      <c r="E10" s="15"/>
      <c r="F10" s="16"/>
      <c r="G10" s="16"/>
      <c r="H10" s="16"/>
      <c r="I10" s="16"/>
      <c r="J10" s="16"/>
      <c r="K10" s="17"/>
      <c r="L10" s="4"/>
      <c r="M10" s="4"/>
      <c r="N10" s="4"/>
      <c r="O10" s="4"/>
      <c r="P10" s="4"/>
      <c r="Q10" s="7" t="s">
        <v>31</v>
      </c>
      <c r="R10" s="48">
        <f>J$38</f>
        <v>0</v>
      </c>
      <c r="S10" s="41">
        <f>J$39</f>
        <v>0</v>
      </c>
      <c r="T10" s="13">
        <f t="shared" si="1"/>
        <v>0</v>
      </c>
      <c r="U10" s="14">
        <f>J$40</f>
        <v>0</v>
      </c>
      <c r="V10" s="14">
        <f>J$41</f>
        <v>0</v>
      </c>
      <c r="W10" s="95">
        <f>IF($I$1="Hy-Line W-36", Standards!O22, IF($I$1="Hy-Line Brown", Standards!F22, IF($I$1="Hy-Line W-80", Standards!X22, 0)))</f>
        <v>3.0203329919328228</v>
      </c>
      <c r="X10" s="95">
        <f>IF($I$1="Hy-Line W-36", Standards!Q22, IF($I$1="Hy-Line Brown", Standards!H22, IF($I$1="Hy-Line W-80", Standards!Z22, 0)))</f>
        <v>3.0644254443697982</v>
      </c>
      <c r="Y10" s="107">
        <f t="shared" si="8"/>
        <v>0.13227735731092682</v>
      </c>
      <c r="Z10" s="107" t="e">
        <f t="shared" si="9"/>
        <v>#N/A</v>
      </c>
      <c r="AH10" s="104">
        <f t="shared" si="2"/>
        <v>3.0203329919328228</v>
      </c>
      <c r="AI10" s="104">
        <f t="shared" si="3"/>
        <v>4.409245243697546E-2</v>
      </c>
      <c r="AJ10" s="104">
        <f t="shared" si="4"/>
        <v>3.0644254443697982</v>
      </c>
      <c r="AK10" s="104">
        <f t="shared" si="5"/>
        <v>3.0203329919328228</v>
      </c>
      <c r="AL10" s="104" t="e">
        <f t="shared" si="6"/>
        <v>#N/A</v>
      </c>
    </row>
    <row r="11" spans="1:38" x14ac:dyDescent="0.25">
      <c r="A11" s="6">
        <f t="shared" si="7"/>
        <v>7</v>
      </c>
      <c r="B11" s="52"/>
      <c r="C11" s="4" t="str">
        <f t="shared" si="0"/>
        <v/>
      </c>
      <c r="D11" s="4"/>
      <c r="E11" s="15" t="str">
        <f>CONCATENATE("Number of birds outside ",FIXED(J8,3)," and ",FIXED(J9,3)," lb")</f>
        <v>Number of birds outside 0.000 and 0.000 lb</v>
      </c>
      <c r="F11" s="16"/>
      <c r="G11" s="16"/>
      <c r="H11" s="16"/>
      <c r="I11" s="16"/>
      <c r="J11" s="21">
        <f>COUNTIF(C5:C104,"High")+COUNTIF(C5:C104,"Low")</f>
        <v>0</v>
      </c>
      <c r="K11" s="17"/>
      <c r="L11" s="4"/>
      <c r="M11" s="4"/>
      <c r="N11" s="4"/>
      <c r="O11" s="4"/>
      <c r="P11" s="4"/>
      <c r="Q11" s="7" t="s">
        <v>32</v>
      </c>
      <c r="R11" s="48">
        <f>K$38</f>
        <v>0</v>
      </c>
      <c r="S11" s="41">
        <f>K$39</f>
        <v>0</v>
      </c>
      <c r="T11" s="13">
        <f t="shared" si="1"/>
        <v>0</v>
      </c>
      <c r="U11" s="14">
        <f>K$40</f>
        <v>0</v>
      </c>
      <c r="V11" s="14">
        <f>K$41</f>
        <v>0</v>
      </c>
      <c r="W11" s="95">
        <f>IF($I$1="Hy-Line W-36", Standards!O23, IF($I$1="Hy-Line Brown", Standards!F23, IF($I$1="Hy-Line W-80", Standards!X23, 0)))</f>
        <v>3.0644254443697982</v>
      </c>
      <c r="X11" s="95">
        <f>IF($I$1="Hy-Line W-36", Standards!Q23, IF($I$1="Hy-Line Brown", Standards!H23, IF($I$1="Hy-Line W-80", Standards!Z23, 0)))</f>
        <v>3.1746565754622371</v>
      </c>
      <c r="Y11" s="107">
        <f t="shared" si="8"/>
        <v>7.7161791764706944E-2</v>
      </c>
      <c r="Z11" s="107" t="e">
        <f t="shared" si="9"/>
        <v>#N/A</v>
      </c>
      <c r="AH11" s="104">
        <f t="shared" si="2"/>
        <v>3.0644254443697982</v>
      </c>
      <c r="AI11" s="104">
        <f t="shared" si="3"/>
        <v>0.11023113109243887</v>
      </c>
      <c r="AJ11" s="104">
        <f t="shared" si="4"/>
        <v>3.1746565754622371</v>
      </c>
      <c r="AK11" s="104">
        <f t="shared" si="5"/>
        <v>3.0644254443697982</v>
      </c>
      <c r="AL11" s="104" t="e">
        <f t="shared" si="6"/>
        <v>#N/A</v>
      </c>
    </row>
    <row r="12" spans="1:38" x14ac:dyDescent="0.25">
      <c r="A12" s="6">
        <f t="shared" si="7"/>
        <v>8</v>
      </c>
      <c r="B12" s="52"/>
      <c r="C12" s="4" t="str">
        <f t="shared" si="0"/>
        <v/>
      </c>
      <c r="D12" s="4"/>
      <c r="E12" s="18" t="str">
        <f>CONCATENATE("Uniformity = ([",J5,"-",J11,"]/",J5,") x 100 = ")</f>
        <v xml:space="preserve">Uniformity = ([0-0]/0) x 100 = </v>
      </c>
      <c r="F12" s="19"/>
      <c r="G12" s="19"/>
      <c r="H12" s="19"/>
      <c r="I12" s="19"/>
      <c r="J12" s="19">
        <f>IFERROR(ROUND(((J5-J11)/J5)*100,0), 0)</f>
        <v>0</v>
      </c>
      <c r="K12" s="20" t="s">
        <v>10</v>
      </c>
      <c r="L12" s="4"/>
      <c r="M12" s="4"/>
      <c r="N12" s="4"/>
      <c r="O12" s="4"/>
      <c r="P12" s="4"/>
      <c r="Q12" s="7" t="s">
        <v>33</v>
      </c>
      <c r="R12" s="48">
        <f>L$38</f>
        <v>0</v>
      </c>
      <c r="S12" s="41">
        <f>L$39</f>
        <v>0</v>
      </c>
      <c r="T12" s="13">
        <f t="shared" si="1"/>
        <v>0</v>
      </c>
      <c r="U12" s="14">
        <f>L$40</f>
        <v>0</v>
      </c>
      <c r="V12" s="14">
        <f>L$41</f>
        <v>0</v>
      </c>
      <c r="W12" s="95">
        <f>IF($I$1="Hy-Line W-36", Standards!O24, IF($I$1="Hy-Line Brown", Standards!F24, IF($I$1="Hy-Line W-80", Standards!X24, 0)))</f>
        <v>3.1526103492437492</v>
      </c>
      <c r="X12" s="95">
        <f>IF($I$1="Hy-Line W-36", Standards!Q24, IF($I$1="Hy-Line Brown", Standards!H24, IF($I$1="Hy-Line W-80", Standards!Z24, 0)))</f>
        <v>3.2187490278992126</v>
      </c>
      <c r="Y12" s="107">
        <f t="shared" si="8"/>
        <v>6.6138678655463412E-2</v>
      </c>
      <c r="Z12" s="107" t="e">
        <f t="shared" si="9"/>
        <v>#N/A</v>
      </c>
      <c r="AH12" s="104">
        <f t="shared" si="2"/>
        <v>3.1526103492437492</v>
      </c>
      <c r="AI12" s="104">
        <f t="shared" si="3"/>
        <v>6.6138678655463412E-2</v>
      </c>
      <c r="AJ12" s="104">
        <f t="shared" si="4"/>
        <v>3.2187490278992126</v>
      </c>
      <c r="AK12" s="104">
        <f t="shared" si="5"/>
        <v>3.1526103492437492</v>
      </c>
      <c r="AL12" s="104" t="e">
        <f t="shared" si="6"/>
        <v>#N/A</v>
      </c>
    </row>
    <row r="13" spans="1:38" ht="15.75" thickBot="1" x14ac:dyDescent="0.3">
      <c r="A13" s="6">
        <f t="shared" si="7"/>
        <v>9</v>
      </c>
      <c r="B13" s="52"/>
      <c r="C13" s="4" t="str">
        <f t="shared" si="0"/>
        <v/>
      </c>
      <c r="D13" s="4"/>
      <c r="E13" s="22" t="str">
        <f>IFERROR(CONCATENATE("CV = (",TEXT(G19, "#.##"),"/",TEXT(J7,"#.###"),") x 100 = "), "CV%")</f>
        <v>CV%</v>
      </c>
      <c r="F13" s="23"/>
      <c r="G13" s="23"/>
      <c r="H13" s="23"/>
      <c r="I13" s="23"/>
      <c r="J13" s="24">
        <f>IFERROR((G19/J7)*100, 0)</f>
        <v>0</v>
      </c>
      <c r="K13" s="25" t="s">
        <v>10</v>
      </c>
      <c r="L13" s="4"/>
      <c r="M13" s="4"/>
      <c r="N13" s="26" t="s">
        <v>11</v>
      </c>
      <c r="O13" s="27" t="s">
        <v>12</v>
      </c>
      <c r="P13" s="4"/>
      <c r="Q13" s="7" t="s">
        <v>34</v>
      </c>
      <c r="R13" s="48">
        <f>M$38</f>
        <v>0</v>
      </c>
      <c r="S13" s="41">
        <f>M$39</f>
        <v>0</v>
      </c>
      <c r="T13" s="13">
        <f t="shared" si="1"/>
        <v>0</v>
      </c>
      <c r="U13" s="14">
        <f>M$40</f>
        <v>0</v>
      </c>
      <c r="V13" s="14">
        <f>M$41</f>
        <v>0</v>
      </c>
      <c r="W13" s="95">
        <f>IF($I$1="Hy-Line W-36", Standards!O25, IF($I$1="Hy-Line Brown", Standards!F25, IF($I$1="Hy-Line W-80", Standards!X25, 0)))</f>
        <v>3.2187490278992126</v>
      </c>
      <c r="X13" s="95">
        <f>IF($I$1="Hy-Line W-36", Standards!Q25, IF($I$1="Hy-Line Brown", Standards!H25, IF($I$1="Hy-Line W-80", Standards!Z25, 0)))</f>
        <v>3.3069339327731635</v>
      </c>
      <c r="Y13" s="107">
        <f t="shared" si="8"/>
        <v>7.7161791764706944E-2</v>
      </c>
      <c r="Z13" s="107" t="e">
        <f t="shared" si="9"/>
        <v>#N/A</v>
      </c>
      <c r="AH13" s="104">
        <f t="shared" si="2"/>
        <v>3.2187490278992126</v>
      </c>
      <c r="AI13" s="104">
        <f t="shared" si="3"/>
        <v>8.818490487395092E-2</v>
      </c>
      <c r="AJ13" s="104">
        <f t="shared" si="4"/>
        <v>3.3069339327731635</v>
      </c>
      <c r="AK13" s="104">
        <f t="shared" si="5"/>
        <v>3.2187490278992126</v>
      </c>
      <c r="AL13" s="104" t="e">
        <f t="shared" si="6"/>
        <v>#N/A</v>
      </c>
    </row>
    <row r="14" spans="1:38" x14ac:dyDescent="0.25">
      <c r="A14" s="6">
        <f t="shared" si="7"/>
        <v>10</v>
      </c>
      <c r="B14" s="52"/>
      <c r="C14" s="4" t="str">
        <f t="shared" si="0"/>
        <v/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27"/>
      <c r="O14" s="28"/>
      <c r="P14" s="4"/>
      <c r="Q14" s="7" t="s">
        <v>35</v>
      </c>
      <c r="R14" s="48">
        <f>N$38</f>
        <v>0</v>
      </c>
      <c r="S14" s="41">
        <f>N$39</f>
        <v>0</v>
      </c>
      <c r="T14" s="13">
        <f t="shared" si="1"/>
        <v>0</v>
      </c>
      <c r="U14" s="14">
        <f>N$40</f>
        <v>0</v>
      </c>
      <c r="V14" s="14">
        <f>N$41</f>
        <v>0</v>
      </c>
      <c r="W14" s="95">
        <f>IF($I$1="Hy-Line W-36", Standards!O26, IF($I$1="Hy-Line Brown", Standards!F26, IF($I$1="Hy-Line W-80", Standards!X26, 0)))</f>
        <v>3.262841480336188</v>
      </c>
      <c r="X14" s="95">
        <f>IF($I$1="Hy-Line W-36", Standards!Q26, IF($I$1="Hy-Line Brown", Standards!H26, IF($I$1="Hy-Line W-80", Standards!Z26, 0)))</f>
        <v>3.3951188376471144</v>
      </c>
      <c r="Y14" s="107">
        <f t="shared" si="8"/>
        <v>6.6138678655463412E-2</v>
      </c>
      <c r="Z14" s="107" t="e">
        <f t="shared" si="9"/>
        <v>#N/A</v>
      </c>
      <c r="AH14" s="104">
        <f t="shared" si="2"/>
        <v>3.262841480336188</v>
      </c>
      <c r="AI14" s="104">
        <f t="shared" si="3"/>
        <v>0.13227735731092638</v>
      </c>
      <c r="AJ14" s="104">
        <f t="shared" si="4"/>
        <v>3.3951188376471144</v>
      </c>
      <c r="AK14" s="104">
        <f t="shared" si="5"/>
        <v>3.262841480336188</v>
      </c>
      <c r="AL14" s="104" t="e">
        <f t="shared" si="6"/>
        <v>#N/A</v>
      </c>
    </row>
    <row r="15" spans="1:38" x14ac:dyDescent="0.25">
      <c r="A15" s="6">
        <f t="shared" si="7"/>
        <v>11</v>
      </c>
      <c r="B15" s="52"/>
      <c r="C15" s="4" t="str">
        <f t="shared" si="0"/>
        <v/>
      </c>
      <c r="D15" s="4"/>
      <c r="E15" s="4"/>
      <c r="F15" s="4" t="s">
        <v>13</v>
      </c>
      <c r="G15" s="55">
        <f>MIN(B5:B104)-0.00000001</f>
        <v>-1E-8</v>
      </c>
      <c r="H15" s="55">
        <f>ROUNDDOWN(G15,1)</f>
        <v>0</v>
      </c>
      <c r="I15" s="4"/>
      <c r="J15" s="4" t="s">
        <v>14</v>
      </c>
      <c r="K15" s="4"/>
      <c r="L15" s="4"/>
      <c r="M15" s="4"/>
      <c r="N15" s="27" t="str">
        <f>CONCATENATE(FIXED(H15,2),"–",FIXED(J18,2))</f>
        <v>0.00–0.01</v>
      </c>
      <c r="O15" s="28">
        <f>COUNTIF($B$5:$B$105,"&lt;"&amp;J18)-COUNTIF($B$5:$B105,"&lt;"&amp;J17)</f>
        <v>0</v>
      </c>
      <c r="P15" s="4"/>
      <c r="Q15" s="7" t="s">
        <v>36</v>
      </c>
      <c r="R15" s="48">
        <f>O$38</f>
        <v>0</v>
      </c>
      <c r="S15" s="41">
        <f>O$39</f>
        <v>0</v>
      </c>
      <c r="T15" s="13">
        <f t="shared" si="1"/>
        <v>0</v>
      </c>
      <c r="U15" s="14">
        <f>O$40</f>
        <v>0</v>
      </c>
      <c r="V15" s="14">
        <f>O$41</f>
        <v>0</v>
      </c>
      <c r="W15" s="95">
        <f>IF($I$1="Hy-Line W-36", Standards!O27, IF($I$1="Hy-Line Brown", Standards!F27, IF($I$1="Hy-Line W-80", Standards!X27, 0)))</f>
        <v>3.3069339327731635</v>
      </c>
      <c r="X15" s="95">
        <f>IF($I$1="Hy-Line W-36", Standards!Q27, IF($I$1="Hy-Line Brown", Standards!H27, IF($I$1="Hy-Line W-80", Standards!Z27, 0)))</f>
        <v>3.4833037425210658</v>
      </c>
      <c r="Y15" s="107">
        <f t="shared" si="8"/>
        <v>6.6138678655462968E-2</v>
      </c>
      <c r="Z15" s="107" t="e">
        <f t="shared" si="9"/>
        <v>#N/A</v>
      </c>
      <c r="AH15" s="104">
        <f t="shared" si="2"/>
        <v>3.3069339327731635</v>
      </c>
      <c r="AI15" s="104">
        <f t="shared" si="3"/>
        <v>0.17636980974790228</v>
      </c>
      <c r="AJ15" s="104">
        <f t="shared" si="4"/>
        <v>3.4833037425210658</v>
      </c>
      <c r="AK15" s="104">
        <f t="shared" si="5"/>
        <v>3.3069339327731635</v>
      </c>
      <c r="AL15" s="104" t="e">
        <f t="shared" si="6"/>
        <v>#N/A</v>
      </c>
    </row>
    <row r="16" spans="1:38" x14ac:dyDescent="0.25">
      <c r="A16" s="6">
        <f t="shared" si="7"/>
        <v>12</v>
      </c>
      <c r="B16" s="52"/>
      <c r="C16" s="4" t="str">
        <f t="shared" si="0"/>
        <v/>
      </c>
      <c r="D16" s="4"/>
      <c r="E16" s="4"/>
      <c r="F16" s="4" t="s">
        <v>15</v>
      </c>
      <c r="G16" s="55">
        <f>MAX(B5:B104)+0.00000001</f>
        <v>1E-8</v>
      </c>
      <c r="H16" s="55">
        <f>ROUNDUP(G16,1)</f>
        <v>0.1</v>
      </c>
      <c r="I16" s="4"/>
      <c r="J16" s="27" t="s">
        <v>16</v>
      </c>
      <c r="K16" s="27" t="s">
        <v>17</v>
      </c>
      <c r="L16" s="4"/>
      <c r="M16" s="4"/>
      <c r="N16" s="27" t="str">
        <f>CONCATENATE(FIXED(J18,2),"–",FIXED(J19,2))</f>
        <v>0.01–0.02</v>
      </c>
      <c r="O16" s="28">
        <f>COUNTIF($B$5:$B$105,"&lt;"&amp;J19)-COUNTIF($B$5:$B106,"&lt;"&amp;J18)</f>
        <v>0</v>
      </c>
      <c r="P16" s="4"/>
      <c r="Q16" s="7" t="s">
        <v>37</v>
      </c>
      <c r="R16" s="48">
        <f>P$38</f>
        <v>0</v>
      </c>
      <c r="S16" s="41">
        <f>P$39</f>
        <v>0</v>
      </c>
      <c r="T16" s="13">
        <f t="shared" si="1"/>
        <v>0</v>
      </c>
      <c r="U16" s="14">
        <f>P$40</f>
        <v>0</v>
      </c>
      <c r="V16" s="14">
        <f>P$41</f>
        <v>0</v>
      </c>
      <c r="W16" s="95">
        <f>IF($I$1="Hy-Line W-36", Standards!O28, IF($I$1="Hy-Line Brown", Standards!F28, IF($I$1="Hy-Line W-80", Standards!X28, 0)))</f>
        <v>3.351026385210139</v>
      </c>
      <c r="X16" s="95">
        <f>IF($I$1="Hy-Line W-36", Standards!Q28, IF($I$1="Hy-Line Brown", Standards!H28, IF($I$1="Hy-Line W-80", Standards!Z28, 0)))</f>
        <v>3.5494424211765288</v>
      </c>
      <c r="Y16" s="107">
        <f t="shared" si="8"/>
        <v>5.5115565546219436E-2</v>
      </c>
      <c r="Z16" s="107" t="e">
        <f t="shared" si="9"/>
        <v>#N/A</v>
      </c>
      <c r="AH16" s="104">
        <f t="shared" si="2"/>
        <v>3.351026385210139</v>
      </c>
      <c r="AI16" s="104">
        <f t="shared" si="3"/>
        <v>0.19841603596638979</v>
      </c>
      <c r="AJ16" s="104">
        <f t="shared" si="4"/>
        <v>3.5494424211765288</v>
      </c>
      <c r="AK16" s="104">
        <f t="shared" si="5"/>
        <v>3.351026385210139</v>
      </c>
      <c r="AL16" s="104" t="e">
        <f t="shared" si="6"/>
        <v>#N/A</v>
      </c>
    </row>
    <row r="17" spans="1:38" x14ac:dyDescent="0.25">
      <c r="A17" s="6">
        <f t="shared" si="7"/>
        <v>13</v>
      </c>
      <c r="B17" s="52"/>
      <c r="C17" s="4" t="str">
        <f t="shared" si="0"/>
        <v/>
      </c>
      <c r="D17" s="4"/>
      <c r="E17" s="4"/>
      <c r="F17" s="4" t="s">
        <v>18</v>
      </c>
      <c r="G17" s="55">
        <f>ROUND((J7-G15)/5,3)</f>
        <v>0</v>
      </c>
      <c r="H17" s="55">
        <f>ROUND((H16-H15)/10,3)</f>
        <v>0.01</v>
      </c>
      <c r="I17" s="4"/>
      <c r="J17" s="29">
        <f>H15</f>
        <v>0</v>
      </c>
      <c r="K17" s="29" t="e">
        <f t="shared" ref="K17:K27" si="10">NORMDIST(J17,$J$7,$G$19,FALSE)</f>
        <v>#DIV/0!</v>
      </c>
      <c r="L17" s="4"/>
      <c r="M17" s="4"/>
      <c r="N17" s="27" t="str">
        <f t="shared" ref="N17:N24" si="11">CONCATENATE(FIXED(J19,2),"–",FIXED(J20,2))</f>
        <v>0.02–0.03</v>
      </c>
      <c r="O17" s="28">
        <f>COUNTIF($B$5:$B$105,"&lt;"&amp;J20)-COUNTIF($B$5:$B107,"&lt;"&amp;J19)</f>
        <v>0</v>
      </c>
      <c r="P17" s="4"/>
      <c r="Q17" s="7" t="s">
        <v>38</v>
      </c>
      <c r="R17" s="48">
        <f>Q$38</f>
        <v>0</v>
      </c>
      <c r="S17" s="41">
        <f>Q$39</f>
        <v>0</v>
      </c>
      <c r="T17" s="13">
        <f t="shared" si="1"/>
        <v>0</v>
      </c>
      <c r="U17" s="14">
        <f>Q$40</f>
        <v>0</v>
      </c>
      <c r="V17" s="14">
        <f>Q$41</f>
        <v>0</v>
      </c>
      <c r="W17" s="95">
        <f>IF($I$1="Hy-Line W-36", Standards!O29, IF($I$1="Hy-Line Brown", Standards!F29, IF($I$1="Hy-Line W-80", Standards!X29, 0)))</f>
        <v>3.3951188376471144</v>
      </c>
      <c r="X17" s="95">
        <f>IF($I$1="Hy-Line W-36", Standards!Q29, IF($I$1="Hy-Line Brown", Standards!H29, IF($I$1="Hy-Line W-80", Standards!Z29, 0)))</f>
        <v>3.5714886473950167</v>
      </c>
      <c r="Y17" s="107">
        <f t="shared" si="8"/>
        <v>3.3069339327731484E-2</v>
      </c>
      <c r="Z17" s="107" t="e">
        <f t="shared" si="9"/>
        <v>#N/A</v>
      </c>
      <c r="AH17" s="104">
        <f t="shared" si="2"/>
        <v>3.3951188376471144</v>
      </c>
      <c r="AI17" s="104">
        <f t="shared" si="3"/>
        <v>0.17636980974790228</v>
      </c>
      <c r="AJ17" s="104">
        <f t="shared" si="4"/>
        <v>3.5714886473950167</v>
      </c>
      <c r="AK17" s="104">
        <f t="shared" si="5"/>
        <v>3.3951188376471144</v>
      </c>
      <c r="AL17" s="104" t="e">
        <f t="shared" si="6"/>
        <v>#N/A</v>
      </c>
    </row>
    <row r="18" spans="1:38" x14ac:dyDescent="0.25">
      <c r="A18" s="6">
        <f t="shared" si="7"/>
        <v>14</v>
      </c>
      <c r="B18" s="52"/>
      <c r="C18" s="4" t="str">
        <f t="shared" si="0"/>
        <v/>
      </c>
      <c r="D18" s="4"/>
      <c r="E18" s="4"/>
      <c r="F18" s="4"/>
      <c r="G18" s="4"/>
      <c r="H18" s="4"/>
      <c r="I18" s="4"/>
      <c r="J18" s="29">
        <f t="shared" ref="J18:J27" si="12">J17+$H$17</f>
        <v>0.01</v>
      </c>
      <c r="K18" s="29" t="e">
        <f t="shared" si="10"/>
        <v>#DIV/0!</v>
      </c>
      <c r="L18" s="4"/>
      <c r="M18" s="4"/>
      <c r="N18" s="27" t="str">
        <f t="shared" si="11"/>
        <v>0.03–0.04</v>
      </c>
      <c r="O18" s="28">
        <f>COUNTIF($B$5:$B$105,"&lt;"&amp;J21)-COUNTIF($B$5:$B108,"&lt;"&amp;J20)</f>
        <v>0</v>
      </c>
      <c r="P18" s="4"/>
      <c r="Q18" s="7" t="s">
        <v>39</v>
      </c>
      <c r="R18" s="48">
        <f>R$38</f>
        <v>0</v>
      </c>
      <c r="S18" s="41">
        <f>R$39</f>
        <v>0</v>
      </c>
      <c r="T18" s="13">
        <f t="shared" si="1"/>
        <v>0</v>
      </c>
      <c r="U18" s="14">
        <f>R$40</f>
        <v>0</v>
      </c>
      <c r="V18" s="14">
        <f>R$41</f>
        <v>0</v>
      </c>
      <c r="W18" s="95">
        <f>IF($I$1="Hy-Line W-36", Standards!O30, IF($I$1="Hy-Line Brown", Standards!F30, IF($I$1="Hy-Line W-80", Standards!X30, 0)))</f>
        <v>3.4171650638656024</v>
      </c>
      <c r="X18" s="95">
        <f>IF($I$1="Hy-Line W-36", Standards!Q30, IF($I$1="Hy-Line Brown", Standards!H30, IF($I$1="Hy-Line W-80", Standards!Z30, 0)))</f>
        <v>3.6596735522689676</v>
      </c>
      <c r="Y18" s="107">
        <f t="shared" si="8"/>
        <v>5.5115565546219436E-2</v>
      </c>
      <c r="Z18" s="107" t="e">
        <f t="shared" si="9"/>
        <v>#N/A</v>
      </c>
      <c r="AH18" s="104">
        <f t="shared" si="2"/>
        <v>3.4171650638656024</v>
      </c>
      <c r="AI18" s="104">
        <f t="shared" si="3"/>
        <v>0.24250848840336525</v>
      </c>
      <c r="AJ18" s="104">
        <f t="shared" si="4"/>
        <v>3.6596735522689676</v>
      </c>
      <c r="AK18" s="104">
        <f t="shared" si="5"/>
        <v>3.4171650638656024</v>
      </c>
      <c r="AL18" s="104" t="e">
        <f t="shared" si="6"/>
        <v>#N/A</v>
      </c>
    </row>
    <row r="19" spans="1:38" x14ac:dyDescent="0.25">
      <c r="A19" s="6">
        <f t="shared" si="7"/>
        <v>15</v>
      </c>
      <c r="B19" s="52"/>
      <c r="C19" s="4" t="str">
        <f t="shared" si="0"/>
        <v/>
      </c>
      <c r="D19" s="4"/>
      <c r="E19" s="4"/>
      <c r="F19" s="4" t="s">
        <v>19</v>
      </c>
      <c r="G19" s="56" t="e">
        <f>STDEV(B4:B105)</f>
        <v>#DIV/0!</v>
      </c>
      <c r="H19" s="4"/>
      <c r="I19" s="4"/>
      <c r="J19" s="29">
        <f t="shared" si="12"/>
        <v>0.02</v>
      </c>
      <c r="K19" s="29" t="e">
        <f t="shared" si="10"/>
        <v>#DIV/0!</v>
      </c>
      <c r="L19" s="4"/>
      <c r="M19" s="4"/>
      <c r="N19" s="27" t="str">
        <f t="shared" si="11"/>
        <v>0.04–0.05</v>
      </c>
      <c r="O19" s="28">
        <f>COUNTIF($B$5:$B$105,"&lt;"&amp;J22)-COUNTIF($B$5:$B109,"&lt;"&amp;J21)</f>
        <v>0</v>
      </c>
      <c r="P19" s="4"/>
      <c r="Q19" s="7" t="s">
        <v>40</v>
      </c>
      <c r="R19" s="48">
        <f>S$38</f>
        <v>0</v>
      </c>
      <c r="S19" s="41">
        <f>S$39</f>
        <v>0</v>
      </c>
      <c r="T19" s="13">
        <f t="shared" si="1"/>
        <v>0</v>
      </c>
      <c r="U19" s="14">
        <f>S$40</f>
        <v>0</v>
      </c>
      <c r="V19" s="14">
        <f>S$41</f>
        <v>0</v>
      </c>
      <c r="W19" s="95">
        <f>IF($I$1="Hy-Line W-36", Standards!O31, IF($I$1="Hy-Line Brown", Standards!F31, IF($I$1="Hy-Line W-80", Standards!X31, 0)))</f>
        <v>3.4392112900840903</v>
      </c>
      <c r="X19" s="95">
        <f>IF($I$1="Hy-Line W-36", Standards!Q31, IF($I$1="Hy-Line Brown", Standards!H31, IF($I$1="Hy-Line W-80", Standards!Z31, 0)))</f>
        <v>3.6817197784874556</v>
      </c>
      <c r="Y19" s="107">
        <f t="shared" si="8"/>
        <v>2.2046226218487952E-2</v>
      </c>
      <c r="Z19" s="107" t="e">
        <f t="shared" si="9"/>
        <v>#N/A</v>
      </c>
      <c r="AH19" s="104">
        <f t="shared" si="2"/>
        <v>3.4392112900840903</v>
      </c>
      <c r="AI19" s="104">
        <f t="shared" si="3"/>
        <v>0.24250848840336525</v>
      </c>
      <c r="AJ19" s="104">
        <f t="shared" si="4"/>
        <v>3.6817197784874556</v>
      </c>
      <c r="AK19" s="104">
        <f t="shared" si="5"/>
        <v>3.4392112900840903</v>
      </c>
      <c r="AL19" s="104" t="e">
        <f t="shared" si="6"/>
        <v>#N/A</v>
      </c>
    </row>
    <row r="20" spans="1:38" x14ac:dyDescent="0.25">
      <c r="A20" s="6">
        <f t="shared" si="7"/>
        <v>16</v>
      </c>
      <c r="B20" s="52"/>
      <c r="C20" s="4" t="str">
        <f t="shared" si="0"/>
        <v/>
      </c>
      <c r="D20" s="4"/>
      <c r="E20" s="4"/>
      <c r="F20" s="4"/>
      <c r="G20" s="4"/>
      <c r="H20" s="4"/>
      <c r="I20" s="4"/>
      <c r="J20" s="29">
        <f t="shared" si="12"/>
        <v>0.03</v>
      </c>
      <c r="K20" s="29" t="e">
        <f t="shared" si="10"/>
        <v>#DIV/0!</v>
      </c>
      <c r="L20" s="4"/>
      <c r="M20" s="4"/>
      <c r="N20" s="27" t="str">
        <f t="shared" si="11"/>
        <v>0.05–0.06</v>
      </c>
      <c r="O20" s="28">
        <f>COUNTIF($B$5:$B$105,"&lt;"&amp;J23)-COUNTIF($B$5:$B110,"&lt;"&amp;J22)</f>
        <v>0</v>
      </c>
      <c r="P20" s="4"/>
      <c r="Q20" s="7" t="s">
        <v>41</v>
      </c>
      <c r="R20" s="48">
        <f>T$38</f>
        <v>0</v>
      </c>
      <c r="S20" s="41">
        <f>T$39</f>
        <v>0</v>
      </c>
      <c r="T20" s="13">
        <f t="shared" si="1"/>
        <v>0</v>
      </c>
      <c r="U20" s="14">
        <f>T$40</f>
        <v>0</v>
      </c>
      <c r="V20" s="14">
        <f>T$41</f>
        <v>0</v>
      </c>
      <c r="W20" s="95">
        <f>IF($I$1="Hy-Line W-36", Standards!O32, IF($I$1="Hy-Line Brown", Standards!F32, IF($I$1="Hy-Line W-80", Standards!X32, 0)))</f>
        <v>3.4612575163025778</v>
      </c>
      <c r="X20" s="95">
        <f>IF($I$1="Hy-Line W-36", Standards!Q32, IF($I$1="Hy-Line Brown", Standards!H32, IF($I$1="Hy-Line W-80", Standards!Z32, 0)))</f>
        <v>3.725812230924431</v>
      </c>
      <c r="Y20" s="107">
        <f t="shared" si="8"/>
        <v>3.3069339327731484E-2</v>
      </c>
      <c r="Z20" s="107" t="e">
        <f t="shared" si="9"/>
        <v>#N/A</v>
      </c>
      <c r="AH20" s="104">
        <f t="shared" si="2"/>
        <v>3.4612575163025778</v>
      </c>
      <c r="AI20" s="104">
        <f t="shared" si="3"/>
        <v>0.2645547146218532</v>
      </c>
      <c r="AJ20" s="104">
        <f t="shared" si="4"/>
        <v>3.725812230924431</v>
      </c>
      <c r="AK20" s="104">
        <f t="shared" si="5"/>
        <v>3.4612575163025778</v>
      </c>
      <c r="AL20" s="104" t="e">
        <f t="shared" si="6"/>
        <v>#N/A</v>
      </c>
    </row>
    <row r="21" spans="1:38" x14ac:dyDescent="0.25">
      <c r="A21" s="6">
        <f t="shared" si="7"/>
        <v>17</v>
      </c>
      <c r="B21" s="52"/>
      <c r="C21" s="4" t="str">
        <f t="shared" si="0"/>
        <v/>
      </c>
      <c r="D21" s="4"/>
      <c r="E21" s="4"/>
      <c r="F21" s="4"/>
      <c r="G21" s="4"/>
      <c r="H21" s="4"/>
      <c r="I21" s="4"/>
      <c r="J21" s="29">
        <f t="shared" si="12"/>
        <v>0.04</v>
      </c>
      <c r="K21" s="29" t="e">
        <f t="shared" si="10"/>
        <v>#DIV/0!</v>
      </c>
      <c r="L21" s="4"/>
      <c r="M21" s="4"/>
      <c r="N21" s="27" t="str">
        <f t="shared" si="11"/>
        <v>0.06–0.07</v>
      </c>
      <c r="O21" s="28">
        <f>COUNTIF($B$5:$B$105,"&lt;"&amp;J24)-COUNTIF($B$5:$B111,"&lt;"&amp;J23)</f>
        <v>0</v>
      </c>
      <c r="P21" s="4"/>
      <c r="Q21" s="7" t="s">
        <v>42</v>
      </c>
      <c r="R21" s="48">
        <f>U$38</f>
        <v>0</v>
      </c>
      <c r="S21" s="41">
        <f>U$39</f>
        <v>0</v>
      </c>
      <c r="T21" s="13">
        <f t="shared" si="1"/>
        <v>0</v>
      </c>
      <c r="U21" s="14">
        <f>U$40</f>
        <v>0</v>
      </c>
      <c r="V21" s="14">
        <f>U$41</f>
        <v>0</v>
      </c>
      <c r="W21" s="95">
        <f>IF($I$1="Hy-Line W-36", Standards!O33, IF($I$1="Hy-Line Brown", Standards!F33, IF($I$1="Hy-Line W-80", Standards!X33, 0)))</f>
        <v>3.4833037425210658</v>
      </c>
      <c r="X21" s="95">
        <f>IF($I$1="Hy-Line W-36", Standards!Q33, IF($I$1="Hy-Line Brown", Standards!H33, IF($I$1="Hy-Line W-80", Standards!Z33, 0)))</f>
        <v>3.7478584571429185</v>
      </c>
      <c r="Y21" s="107">
        <f t="shared" si="8"/>
        <v>2.2046226218487952E-2</v>
      </c>
      <c r="Z21" s="107" t="e">
        <f t="shared" si="9"/>
        <v>#N/A</v>
      </c>
      <c r="AH21" s="104">
        <f t="shared" si="2"/>
        <v>3.4833037425210658</v>
      </c>
      <c r="AI21" s="104">
        <f t="shared" si="3"/>
        <v>0.26455471462185276</v>
      </c>
      <c r="AJ21" s="104">
        <f t="shared" si="4"/>
        <v>3.7478584571429185</v>
      </c>
      <c r="AK21" s="104">
        <f t="shared" si="5"/>
        <v>3.4833037425210658</v>
      </c>
      <c r="AL21" s="104" t="e">
        <f t="shared" si="6"/>
        <v>#N/A</v>
      </c>
    </row>
    <row r="22" spans="1:38" x14ac:dyDescent="0.25">
      <c r="A22" s="6">
        <f t="shared" si="7"/>
        <v>18</v>
      </c>
      <c r="B22" s="52"/>
      <c r="C22" s="4" t="str">
        <f t="shared" si="0"/>
        <v/>
      </c>
      <c r="D22" s="4"/>
      <c r="E22" s="4"/>
      <c r="F22" s="4"/>
      <c r="G22" s="4"/>
      <c r="H22" s="4"/>
      <c r="I22" s="4"/>
      <c r="J22" s="29">
        <f t="shared" si="12"/>
        <v>0.05</v>
      </c>
      <c r="K22" s="29" t="e">
        <f t="shared" si="10"/>
        <v>#DIV/0!</v>
      </c>
      <c r="L22" s="4"/>
      <c r="M22" s="4"/>
      <c r="N22" s="27" t="str">
        <f t="shared" si="11"/>
        <v>0.07–0.08</v>
      </c>
      <c r="O22" s="28">
        <f>COUNTIF($B$5:$B$105,"&lt;"&amp;J25)-COUNTIF($B$5:$B112,"&lt;"&amp;J24)</f>
        <v>0</v>
      </c>
      <c r="P22" s="4"/>
      <c r="Q22" s="7" t="s">
        <v>43</v>
      </c>
      <c r="R22" s="48">
        <f>V$38</f>
        <v>0</v>
      </c>
      <c r="S22" s="41">
        <f>V$39</f>
        <v>0</v>
      </c>
      <c r="T22" s="13">
        <f t="shared" si="1"/>
        <v>0</v>
      </c>
      <c r="U22" s="14">
        <f>V$40</f>
        <v>0</v>
      </c>
      <c r="V22" s="14">
        <f>V$41</f>
        <v>0</v>
      </c>
      <c r="W22" s="95">
        <f>IF($I$1="Hy-Line W-36", Standards!O34, IF($I$1="Hy-Line Brown", Standards!F34, IF($I$1="Hy-Line W-80", Standards!X34, 0)))</f>
        <v>3.5053499687395533</v>
      </c>
      <c r="X22" s="95">
        <f>IF($I$1="Hy-Line W-36", Standards!Q34, IF($I$1="Hy-Line Brown", Standards!H34, IF($I$1="Hy-Line W-80", Standards!Z34, 0)))</f>
        <v>3.7699046833614065</v>
      </c>
      <c r="Y22" s="107">
        <f t="shared" si="8"/>
        <v>2.2046226218487952E-2</v>
      </c>
      <c r="Z22" s="107" t="e">
        <f t="shared" si="9"/>
        <v>#N/A</v>
      </c>
      <c r="AH22" s="104">
        <f t="shared" si="2"/>
        <v>3.5053499687395533</v>
      </c>
      <c r="AI22" s="104">
        <f t="shared" si="3"/>
        <v>0.2645547146218532</v>
      </c>
      <c r="AJ22" s="104">
        <f t="shared" si="4"/>
        <v>3.7699046833614065</v>
      </c>
      <c r="AK22" s="104">
        <f t="shared" si="5"/>
        <v>3.5053499687395533</v>
      </c>
      <c r="AL22" s="104" t="e">
        <f t="shared" si="6"/>
        <v>#N/A</v>
      </c>
    </row>
    <row r="23" spans="1:38" x14ac:dyDescent="0.25">
      <c r="A23" s="6">
        <f t="shared" si="7"/>
        <v>19</v>
      </c>
      <c r="B23" s="52"/>
      <c r="C23" s="4" t="str">
        <f t="shared" si="0"/>
        <v/>
      </c>
      <c r="D23" s="4"/>
      <c r="E23" s="4"/>
      <c r="F23" s="4"/>
      <c r="G23" s="4"/>
      <c r="H23" s="4"/>
      <c r="I23" s="4"/>
      <c r="J23" s="29">
        <f t="shared" si="12"/>
        <v>6.0000000000000005E-2</v>
      </c>
      <c r="K23" s="29" t="e">
        <f t="shared" si="10"/>
        <v>#DIV/0!</v>
      </c>
      <c r="L23" s="4"/>
      <c r="M23" s="4"/>
      <c r="N23" s="27" t="str">
        <f t="shared" si="11"/>
        <v>0.08–0.09</v>
      </c>
      <c r="O23" s="28">
        <f>COUNTIF($B$5:$B$105,"&lt;"&amp;J26)-COUNTIF($B$5:$B113,"&lt;"&amp;J25)</f>
        <v>0</v>
      </c>
      <c r="P23" s="4"/>
      <c r="Q23" s="7" t="s">
        <v>44</v>
      </c>
      <c r="R23" s="48">
        <f>W$38</f>
        <v>0</v>
      </c>
      <c r="S23" s="41">
        <f>W$39</f>
        <v>0</v>
      </c>
      <c r="T23" s="13">
        <f t="shared" si="1"/>
        <v>0</v>
      </c>
      <c r="U23" s="14">
        <f>W$40</f>
        <v>0</v>
      </c>
      <c r="V23" s="14">
        <f>W$41</f>
        <v>0</v>
      </c>
      <c r="W23" s="95">
        <f>IF($I$1="Hy-Line W-36", Standards!O37, IF($I$1="Hy-Line Brown", Standards!F37, IF($I$1="Hy-Line W-80", Standards!X37, 0)))</f>
        <v>3.5053499687395533</v>
      </c>
      <c r="X23" s="95">
        <f>IF($I$1="Hy-Line W-36", Standards!Q37, IF($I$1="Hy-Line Brown", Standards!H37, IF($I$1="Hy-Line W-80", Standards!Z37, 0)))</f>
        <v>3.7699046833614065</v>
      </c>
      <c r="Y23" s="107">
        <f t="shared" si="8"/>
        <v>0</v>
      </c>
      <c r="Z23" s="107" t="e">
        <f t="shared" si="9"/>
        <v>#N/A</v>
      </c>
      <c r="AH23" s="104">
        <f t="shared" si="2"/>
        <v>3.5053499687395533</v>
      </c>
      <c r="AI23" s="104">
        <f t="shared" si="3"/>
        <v>0.2645547146218532</v>
      </c>
      <c r="AJ23" s="104">
        <f t="shared" si="4"/>
        <v>3.7699046833614065</v>
      </c>
      <c r="AK23" s="104">
        <f t="shared" si="5"/>
        <v>3.5053499687395533</v>
      </c>
      <c r="AL23" s="104" t="e">
        <f t="shared" si="6"/>
        <v>#N/A</v>
      </c>
    </row>
    <row r="24" spans="1:38" x14ac:dyDescent="0.25">
      <c r="A24" s="6">
        <f t="shared" si="7"/>
        <v>20</v>
      </c>
      <c r="B24" s="52"/>
      <c r="C24" s="4" t="str">
        <f t="shared" si="0"/>
        <v/>
      </c>
      <c r="D24" s="4"/>
      <c r="E24" s="4"/>
      <c r="F24" s="4"/>
      <c r="G24" s="4"/>
      <c r="H24" s="4"/>
      <c r="I24" s="4"/>
      <c r="J24" s="29">
        <f t="shared" si="12"/>
        <v>7.0000000000000007E-2</v>
      </c>
      <c r="K24" s="29" t="e">
        <f t="shared" si="10"/>
        <v>#DIV/0!</v>
      </c>
      <c r="L24" s="4"/>
      <c r="M24" s="4"/>
      <c r="N24" s="27" t="str">
        <f t="shared" si="11"/>
        <v>0.09–0.10</v>
      </c>
      <c r="O24" s="28">
        <f>COUNTIF($B$5:$B$105,"&lt;"&amp;J27)-COUNTIF($B$5:$B114,"&lt;"&amp;J26)</f>
        <v>0</v>
      </c>
      <c r="P24" s="4"/>
      <c r="Q24" s="49" t="s">
        <v>45</v>
      </c>
      <c r="R24" s="48">
        <f>X$38</f>
        <v>0</v>
      </c>
      <c r="S24" s="41">
        <f>X$39</f>
        <v>0</v>
      </c>
      <c r="T24" s="13">
        <f t="shared" si="1"/>
        <v>0</v>
      </c>
      <c r="U24" s="14">
        <f>X$40</f>
        <v>0</v>
      </c>
      <c r="V24" s="14">
        <f>X$41</f>
        <v>0</v>
      </c>
      <c r="W24" s="95">
        <f>IF($I$1="Hy-Line W-42", Standards!O42, IF($I$1="Hy-Line Brown", Standards!F42, IF($I$1="Hy-Line W-80", Standards!X42, 0)))</f>
        <v>3.5053499687395533</v>
      </c>
      <c r="X24" s="95">
        <f>IF($I$1="Hy-Line W-42", Standards!Q42, IF($I$1="Hy-Line Brown", Standards!H42, IF($I$1="Hy-Line W-80", Standards!Z42, 0)))</f>
        <v>3.7699046833614065</v>
      </c>
      <c r="Y24" s="107">
        <f t="shared" si="8"/>
        <v>0</v>
      </c>
      <c r="Z24" s="107" t="e">
        <f t="shared" si="9"/>
        <v>#N/A</v>
      </c>
      <c r="AH24" s="104">
        <f t="shared" si="2"/>
        <v>3.5053499687395533</v>
      </c>
      <c r="AI24" s="104">
        <f t="shared" si="3"/>
        <v>0.2645547146218532</v>
      </c>
      <c r="AJ24" s="104">
        <f t="shared" si="4"/>
        <v>3.7699046833614065</v>
      </c>
      <c r="AK24" s="104">
        <f t="shared" si="5"/>
        <v>3.5053499687395533</v>
      </c>
      <c r="AL24" s="104" t="e">
        <f t="shared" si="6"/>
        <v>#N/A</v>
      </c>
    </row>
    <row r="25" spans="1:38" x14ac:dyDescent="0.25">
      <c r="A25" s="6">
        <f t="shared" si="7"/>
        <v>21</v>
      </c>
      <c r="B25" s="52"/>
      <c r="C25" s="4" t="str">
        <f t="shared" si="0"/>
        <v/>
      </c>
      <c r="D25" s="4"/>
      <c r="E25" s="4"/>
      <c r="F25" s="4"/>
      <c r="G25" s="4"/>
      <c r="H25" s="4"/>
      <c r="I25" s="4"/>
      <c r="J25" s="29">
        <f t="shared" si="12"/>
        <v>0.08</v>
      </c>
      <c r="K25" s="29" t="e">
        <f t="shared" si="10"/>
        <v>#DIV/0!</v>
      </c>
      <c r="L25" s="4"/>
      <c r="M25" s="4"/>
      <c r="N25" s="27"/>
      <c r="O25" s="28"/>
      <c r="P25" s="4"/>
      <c r="Q25" s="7" t="s">
        <v>46</v>
      </c>
      <c r="R25" s="48">
        <f>Y$38</f>
        <v>0</v>
      </c>
      <c r="S25" s="41">
        <f>Y$39</f>
        <v>0</v>
      </c>
      <c r="T25" s="13">
        <f t="shared" si="1"/>
        <v>0</v>
      </c>
      <c r="U25" s="14">
        <f>Y$40</f>
        <v>0</v>
      </c>
      <c r="V25" s="14">
        <f>Y$41</f>
        <v>0</v>
      </c>
      <c r="W25" s="95">
        <f>IF($I$1="Hy-Line W-36", Standards!O47, IF($I$1="Hy-Line Brown", Standards!F47, IF($I$1="Hy-Line W-80", Standards!X47, 0)))</f>
        <v>3.5273961949580412</v>
      </c>
      <c r="X25" s="95">
        <f>IF($I$1="Hy-Line W-36", Standards!Q47, IF($I$1="Hy-Line Brown", Standards!H47, IF($I$1="Hy-Line W-80", Standards!Z47, 0)))</f>
        <v>3.7699046833614065</v>
      </c>
      <c r="Y25" s="107">
        <f t="shared" si="8"/>
        <v>1.1023113109243532E-2</v>
      </c>
      <c r="Z25" s="107" t="e">
        <f t="shared" si="9"/>
        <v>#N/A</v>
      </c>
      <c r="AH25" s="104">
        <f t="shared" si="2"/>
        <v>3.5273961949580412</v>
      </c>
      <c r="AI25" s="104">
        <f t="shared" si="3"/>
        <v>0.24250848840336525</v>
      </c>
      <c r="AJ25" s="104">
        <f t="shared" si="4"/>
        <v>3.7699046833614065</v>
      </c>
      <c r="AK25" s="104">
        <f t="shared" si="5"/>
        <v>3.5273961949580412</v>
      </c>
      <c r="AL25" s="104" t="e">
        <f t="shared" si="6"/>
        <v>#N/A</v>
      </c>
    </row>
    <row r="26" spans="1:38" x14ac:dyDescent="0.25">
      <c r="A26" s="6">
        <f t="shared" si="7"/>
        <v>22</v>
      </c>
      <c r="B26" s="52"/>
      <c r="C26" s="4" t="str">
        <f t="shared" si="0"/>
        <v/>
      </c>
      <c r="D26" s="4"/>
      <c r="E26" s="4"/>
      <c r="F26" s="4"/>
      <c r="G26" s="4"/>
      <c r="H26" s="4"/>
      <c r="I26" s="4"/>
      <c r="J26" s="29">
        <f t="shared" si="12"/>
        <v>0.09</v>
      </c>
      <c r="K26" s="29" t="e">
        <f t="shared" si="10"/>
        <v>#DIV/0!</v>
      </c>
      <c r="L26" s="4"/>
      <c r="M26" s="4"/>
      <c r="N26" s="29" t="s">
        <v>24</v>
      </c>
      <c r="O26" s="28">
        <f>SUM(O14:O25)</f>
        <v>0</v>
      </c>
      <c r="P26" s="4" t="str">
        <f>IF(O26&lt;&gt;J5,"Something is wrong","")</f>
        <v/>
      </c>
      <c r="Q26" s="49" t="s">
        <v>47</v>
      </c>
      <c r="R26" s="48">
        <f>Z$38</f>
        <v>0</v>
      </c>
      <c r="S26" s="41">
        <f>Z$39</f>
        <v>0</v>
      </c>
      <c r="T26" s="13">
        <f t="shared" si="1"/>
        <v>0</v>
      </c>
      <c r="U26" s="14">
        <f>Z$40</f>
        <v>0</v>
      </c>
      <c r="V26" s="14">
        <f>Z$41</f>
        <v>0</v>
      </c>
      <c r="W26" s="95">
        <f>IF($I$1="Hy-Line W-36", Standards!O52, IF($I$1="Hy-Line Brown", Standards!F52, IF($I$1="Hy-Line W-80", Standards!X52, 0)))</f>
        <v>3.5273961949580412</v>
      </c>
      <c r="X26" s="95">
        <f>IF($I$1="Hy-Line W-36", Standards!Q52, IF($I$1="Hy-Line Brown", Standards!H52, IF($I$1="Hy-Line W-80", Standards!Z52, 0)))</f>
        <v>3.7919509095798944</v>
      </c>
      <c r="Y26" s="107">
        <f t="shared" si="8"/>
        <v>1.102311310924442E-2</v>
      </c>
      <c r="Z26" s="107" t="e">
        <f t="shared" si="9"/>
        <v>#N/A</v>
      </c>
      <c r="AH26" s="104">
        <f t="shared" si="2"/>
        <v>3.5273961949580412</v>
      </c>
      <c r="AI26" s="104">
        <f t="shared" si="3"/>
        <v>0.2645547146218532</v>
      </c>
      <c r="AJ26" s="104">
        <f t="shared" si="4"/>
        <v>3.7919509095798944</v>
      </c>
      <c r="AK26" s="104">
        <f t="shared" si="5"/>
        <v>3.5273961949580412</v>
      </c>
      <c r="AL26" s="104" t="e">
        <f t="shared" si="6"/>
        <v>#N/A</v>
      </c>
    </row>
    <row r="27" spans="1:38" x14ac:dyDescent="0.25">
      <c r="A27" s="6">
        <f t="shared" si="7"/>
        <v>23</v>
      </c>
      <c r="B27" s="52"/>
      <c r="C27" s="4" t="str">
        <f t="shared" si="0"/>
        <v/>
      </c>
      <c r="D27" s="4"/>
      <c r="E27" s="4"/>
      <c r="F27" s="4"/>
      <c r="G27" s="4"/>
      <c r="H27" s="4"/>
      <c r="I27" s="4"/>
      <c r="J27" s="29">
        <f t="shared" si="12"/>
        <v>9.9999999999999992E-2</v>
      </c>
      <c r="K27" s="29" t="e">
        <f t="shared" si="10"/>
        <v>#DIV/0!</v>
      </c>
      <c r="L27" s="4"/>
      <c r="M27" s="4"/>
      <c r="N27" s="4"/>
      <c r="O27" s="4"/>
      <c r="P27" s="4"/>
      <c r="Q27" s="49" t="s">
        <v>48</v>
      </c>
      <c r="R27" s="48">
        <f>AA$38</f>
        <v>0</v>
      </c>
      <c r="S27" s="41">
        <f>AA$39</f>
        <v>0</v>
      </c>
      <c r="T27" s="13">
        <f t="shared" si="1"/>
        <v>0</v>
      </c>
      <c r="U27" s="14">
        <f>AA$40</f>
        <v>0</v>
      </c>
      <c r="V27" s="14">
        <f>AA$41</f>
        <v>0</v>
      </c>
      <c r="W27" s="95">
        <f>IF($I$1="Hy-Line W-36", Standards!O62, IF($I$1="Hy-Line Brown", Standards!F62, IF($I$1="Hy-Line W-80", Standards!X62, 0)))</f>
        <v>3.5494424211765288</v>
      </c>
      <c r="X27" s="95">
        <f>IF($I$1="Hy-Line W-36", Standards!Q62, IF($I$1="Hy-Line Brown", Standards!H62, IF($I$1="Hy-Line W-80", Standards!Z62, 0)))</f>
        <v>3.813997135798382</v>
      </c>
      <c r="Y27" s="107">
        <f t="shared" si="8"/>
        <v>2.2046226218487064E-2</v>
      </c>
      <c r="Z27" s="107" t="e">
        <f t="shared" si="9"/>
        <v>#N/A</v>
      </c>
      <c r="AH27" s="104">
        <f t="shared" si="2"/>
        <v>3.5494424211765288</v>
      </c>
      <c r="AI27" s="104">
        <f t="shared" si="3"/>
        <v>0.2645547146218532</v>
      </c>
      <c r="AJ27" s="104">
        <f t="shared" si="4"/>
        <v>3.813997135798382</v>
      </c>
      <c r="AK27" s="104">
        <f t="shared" si="5"/>
        <v>3.5494424211765288</v>
      </c>
      <c r="AL27" s="104" t="e">
        <f t="shared" si="6"/>
        <v>#N/A</v>
      </c>
    </row>
    <row r="28" spans="1:38" x14ac:dyDescent="0.25">
      <c r="A28" s="6">
        <f t="shared" si="7"/>
        <v>24</v>
      </c>
      <c r="B28" s="52"/>
      <c r="C28" s="4" t="str">
        <f t="shared" si="0"/>
        <v/>
      </c>
      <c r="D28" s="4"/>
      <c r="E28" s="4"/>
      <c r="F28" s="4"/>
      <c r="G28" s="4"/>
      <c r="H28" s="4"/>
      <c r="I28" s="4"/>
      <c r="J28" s="29"/>
      <c r="K28" s="4"/>
      <c r="L28" s="4"/>
      <c r="M28" s="4"/>
      <c r="N28" s="4"/>
      <c r="O28" s="4"/>
      <c r="P28" s="4"/>
      <c r="Q28" s="49" t="s">
        <v>49</v>
      </c>
      <c r="R28" s="48">
        <f>AB$38</f>
        <v>0</v>
      </c>
      <c r="S28" s="41">
        <f>AB$39</f>
        <v>0</v>
      </c>
      <c r="T28" s="13">
        <f t="shared" si="1"/>
        <v>0</v>
      </c>
      <c r="U28" s="14">
        <f>AB$40</f>
        <v>0</v>
      </c>
      <c r="V28" s="14">
        <f>AB$41</f>
        <v>0</v>
      </c>
      <c r="W28" s="95">
        <f>IF($I$1="Hy-Line W-36", Standards!O72, IF($I$1="Hy-Line Brown", Standards!F72, IF($I$1="Hy-Line W-80", Standards!X72, 0)))</f>
        <v>3.5714886473950167</v>
      </c>
      <c r="X28" s="95">
        <f>IF($I$1="Hy-Line W-36", Standards!Q72, IF($I$1="Hy-Line Brown", Standards!H72, IF($I$1="Hy-Line W-80", Standards!Z72, 0)))</f>
        <v>3.8360433620168699</v>
      </c>
      <c r="Y28" s="107">
        <f t="shared" si="8"/>
        <v>2.2046226218487952E-2</v>
      </c>
      <c r="Z28" s="107" t="e">
        <f t="shared" si="9"/>
        <v>#N/A</v>
      </c>
      <c r="AH28" s="104">
        <f t="shared" si="2"/>
        <v>3.5714886473950167</v>
      </c>
      <c r="AI28" s="104">
        <f t="shared" si="3"/>
        <v>0.2645547146218532</v>
      </c>
      <c r="AJ28" s="104">
        <f t="shared" si="4"/>
        <v>3.8360433620168699</v>
      </c>
      <c r="AK28" s="104">
        <f t="shared" si="5"/>
        <v>3.5714886473950167</v>
      </c>
      <c r="AL28" s="104" t="e">
        <f t="shared" si="6"/>
        <v>#N/A</v>
      </c>
    </row>
    <row r="29" spans="1:38" x14ac:dyDescent="0.25">
      <c r="A29" s="6">
        <f t="shared" si="7"/>
        <v>25</v>
      </c>
      <c r="B29" s="52"/>
      <c r="C29" s="4" t="str">
        <f t="shared" si="0"/>
        <v/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9" t="s">
        <v>50</v>
      </c>
      <c r="R29" s="48">
        <f>AC$38</f>
        <v>0</v>
      </c>
      <c r="S29" s="41">
        <f>AC$39</f>
        <v>0</v>
      </c>
      <c r="T29" s="13">
        <f t="shared" si="1"/>
        <v>0</v>
      </c>
      <c r="U29" s="14">
        <f>AC$40</f>
        <v>0</v>
      </c>
      <c r="V29" s="14">
        <f>AC$41</f>
        <v>0</v>
      </c>
      <c r="W29" s="95">
        <f>IF($I$1="Hy-Line W-36", Standards!O82, IF($I$1="Hy-Line Brown", Standards!F82, IF($I$1="Hy-Line W-80", Standards!X82, 0)))</f>
        <v>3.5935348736135047</v>
      </c>
      <c r="X29" s="95">
        <f>IF($I$1="Hy-Line W-36", Standards!Q82, IF($I$1="Hy-Line Brown", Standards!H82, IF($I$1="Hy-Line W-80", Standards!Z82, 0)))</f>
        <v>3.8360433620168699</v>
      </c>
      <c r="Y29" s="107">
        <f t="shared" si="8"/>
        <v>1.102311310924442E-2</v>
      </c>
      <c r="Z29" s="107" t="e">
        <f t="shared" si="9"/>
        <v>#N/A</v>
      </c>
      <c r="AH29" s="104">
        <f t="shared" si="2"/>
        <v>3.5935348736135047</v>
      </c>
      <c r="AI29" s="104">
        <f t="shared" si="3"/>
        <v>0.24250848840336525</v>
      </c>
      <c r="AJ29" s="104">
        <f t="shared" si="4"/>
        <v>3.8360433620168699</v>
      </c>
      <c r="AK29" s="104">
        <f t="shared" si="5"/>
        <v>3.5935348736135047</v>
      </c>
      <c r="AL29" s="104" t="e">
        <f t="shared" si="6"/>
        <v>#N/A</v>
      </c>
    </row>
    <row r="30" spans="1:38" x14ac:dyDescent="0.25">
      <c r="A30" s="6">
        <f t="shared" si="7"/>
        <v>26</v>
      </c>
      <c r="B30" s="52"/>
      <c r="C30" s="4" t="str">
        <f t="shared" si="0"/>
        <v/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9" t="s">
        <v>51</v>
      </c>
      <c r="R30" s="48">
        <f>AD$38</f>
        <v>0</v>
      </c>
      <c r="S30" s="41">
        <f>AD$39</f>
        <v>0</v>
      </c>
      <c r="T30" s="13">
        <f t="shared" si="1"/>
        <v>0</v>
      </c>
      <c r="U30" s="14">
        <f>AD$40</f>
        <v>0</v>
      </c>
      <c r="V30" s="14">
        <f>AD$41</f>
        <v>0</v>
      </c>
      <c r="W30" s="95">
        <f>IF($I$1="Hy-Line W-36", Standards!O92, IF($I$1="Hy-Line Brown", Standards!F92, IF($I$1="Hy-Line W-80", Standards!X92, 0)))</f>
        <v>3.6155810998319922</v>
      </c>
      <c r="X30" s="95">
        <f>IF($I$1="Hy-Line W-36", Standards!Q92, IF($I$1="Hy-Line Brown", Standards!H92, IF($I$1="Hy-Line W-80", Standards!Z92, 0)))</f>
        <v>3.8360433620168699</v>
      </c>
      <c r="Y30" s="107"/>
      <c r="Z30" s="107" t="e">
        <f t="shared" si="9"/>
        <v>#N/A</v>
      </c>
      <c r="AH30" s="104">
        <f t="shared" si="2"/>
        <v>3.6155810998319922</v>
      </c>
      <c r="AI30" s="104">
        <f t="shared" si="3"/>
        <v>0.22046226218487774</v>
      </c>
      <c r="AJ30" s="104">
        <f t="shared" si="4"/>
        <v>3.8360433620168699</v>
      </c>
      <c r="AK30" s="104">
        <f t="shared" si="5"/>
        <v>3.6155810998319922</v>
      </c>
      <c r="AL30" s="104" t="e">
        <f t="shared" si="6"/>
        <v>#N/A</v>
      </c>
    </row>
    <row r="31" spans="1:38" x14ac:dyDescent="0.25">
      <c r="A31" s="6">
        <f t="shared" si="7"/>
        <v>27</v>
      </c>
      <c r="B31" s="52"/>
      <c r="C31" s="4" t="str">
        <f t="shared" si="0"/>
        <v/>
      </c>
      <c r="D31" s="4"/>
      <c r="E31" s="4"/>
      <c r="F31" s="4"/>
      <c r="G31" s="4"/>
      <c r="H31" s="4" t="s">
        <v>25</v>
      </c>
      <c r="I31" s="4"/>
      <c r="J31" s="4"/>
      <c r="K31" s="4"/>
      <c r="L31" s="4"/>
      <c r="M31" s="4"/>
      <c r="N31" s="4"/>
      <c r="O31" s="4"/>
      <c r="P31" s="4"/>
      <c r="Q31" s="49"/>
      <c r="R31" s="48"/>
      <c r="S31" s="41"/>
      <c r="T31" s="13"/>
      <c r="U31" s="14"/>
      <c r="V31" s="14"/>
      <c r="W31" s="95"/>
      <c r="X31" s="95"/>
      <c r="Y31" s="107"/>
      <c r="Z31" s="107"/>
      <c r="AH31" s="104" t="e">
        <f>IF(X31&gt;0, AK31, NA())</f>
        <v>#N/A</v>
      </c>
      <c r="AI31" s="104" t="e">
        <f>IF(X31&gt;0, AJ31-AK31, NA())</f>
        <v>#N/A</v>
      </c>
      <c r="AJ31" s="104" t="e">
        <f>IF(X31&gt;0, X31, NA())</f>
        <v>#N/A</v>
      </c>
      <c r="AK31" s="104">
        <f>W31</f>
        <v>0</v>
      </c>
      <c r="AL31" s="104" t="e">
        <f>IF(S31&gt;0, S31, NA())</f>
        <v>#N/A</v>
      </c>
    </row>
    <row r="32" spans="1:38" x14ac:dyDescent="0.25">
      <c r="A32" s="6">
        <f t="shared" si="7"/>
        <v>28</v>
      </c>
      <c r="B32" s="52"/>
      <c r="C32" s="4" t="str">
        <f t="shared" si="0"/>
        <v/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9"/>
      <c r="R32" s="48"/>
      <c r="S32" s="41"/>
      <c r="T32" s="13"/>
      <c r="U32" s="14"/>
      <c r="V32" s="14"/>
      <c r="W32" s="95"/>
      <c r="X32" s="95"/>
      <c r="Y32" s="107"/>
      <c r="Z32" s="107"/>
      <c r="AH32" s="104" t="e">
        <f>IF(X32&gt;0, AK32, NA())</f>
        <v>#N/A</v>
      </c>
      <c r="AI32" s="104" t="e">
        <f>IF(X32&gt;0, AJ32-AK32, NA())</f>
        <v>#N/A</v>
      </c>
      <c r="AJ32" s="104" t="e">
        <f>IF(X32&gt;0, X32, NA())</f>
        <v>#N/A</v>
      </c>
      <c r="AK32" s="104">
        <f>W32</f>
        <v>0</v>
      </c>
      <c r="AL32" s="104" t="e">
        <f>IF(S32&gt;0, S32, NA())</f>
        <v>#N/A</v>
      </c>
    </row>
    <row r="33" spans="1:94" x14ac:dyDescent="0.25">
      <c r="A33" s="6">
        <f t="shared" si="7"/>
        <v>29</v>
      </c>
      <c r="B33" s="52"/>
      <c r="C33" s="4" t="str">
        <f t="shared" si="0"/>
        <v/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102"/>
      <c r="AI33" s="102"/>
      <c r="AJ33" s="102"/>
      <c r="AK33" s="102"/>
      <c r="AL33" s="102"/>
      <c r="AM33" s="4"/>
      <c r="AN33" s="4"/>
      <c r="AO33" s="4"/>
      <c r="AP33" s="4"/>
      <c r="AQ33" s="4"/>
      <c r="AR33" s="4"/>
      <c r="AS33" s="4"/>
      <c r="AT33" s="4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</row>
    <row r="34" spans="1:94" x14ac:dyDescent="0.25">
      <c r="A34" s="6">
        <f t="shared" si="7"/>
        <v>30</v>
      </c>
      <c r="B34" s="52"/>
      <c r="C34" s="4" t="str">
        <f t="shared" si="0"/>
        <v/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102"/>
      <c r="AI34" s="102"/>
      <c r="AJ34" s="102"/>
      <c r="AK34" s="102"/>
      <c r="AL34" s="102"/>
      <c r="AM34" s="4"/>
      <c r="AN34" s="4"/>
      <c r="AO34" s="4"/>
      <c r="AP34" s="4"/>
      <c r="AQ34" s="4"/>
      <c r="AR34" s="4"/>
      <c r="AS34" s="4"/>
      <c r="AT34" s="4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</row>
    <row r="35" spans="1:94" x14ac:dyDescent="0.25">
      <c r="A35" s="6">
        <f t="shared" si="7"/>
        <v>31</v>
      </c>
      <c r="B35" s="52"/>
      <c r="C35" s="4" t="str">
        <f t="shared" si="0"/>
        <v/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102"/>
      <c r="AI35" s="102"/>
      <c r="AJ35" s="102"/>
      <c r="AK35" s="102"/>
      <c r="AL35" s="102"/>
      <c r="AM35" s="4"/>
      <c r="AN35" s="4"/>
      <c r="AO35" s="4"/>
      <c r="AP35" s="4"/>
      <c r="AQ35" s="4"/>
      <c r="AR35" s="4"/>
      <c r="AS35" s="4"/>
      <c r="AT35" s="4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</row>
    <row r="36" spans="1:94" x14ac:dyDescent="0.25">
      <c r="A36" s="6">
        <f t="shared" si="7"/>
        <v>32</v>
      </c>
      <c r="B36" s="52"/>
      <c r="C36" s="4" t="str">
        <f t="shared" si="0"/>
        <v/>
      </c>
      <c r="D36" s="109" t="s">
        <v>29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4"/>
      <c r="Z36" s="4"/>
      <c r="AA36" s="4"/>
      <c r="AB36" s="4"/>
      <c r="AC36" s="30"/>
      <c r="AD36" s="30"/>
      <c r="AE36" s="30"/>
      <c r="AF36" s="30"/>
      <c r="AG36" s="30"/>
      <c r="AH36" s="103"/>
      <c r="AI36" s="103"/>
      <c r="AJ36" s="103"/>
      <c r="AK36" s="103"/>
      <c r="AL36" s="103"/>
      <c r="AM36" s="30"/>
      <c r="AN36" s="30"/>
      <c r="AO36" s="30"/>
      <c r="AP36" s="30"/>
      <c r="AQ36" s="30"/>
      <c r="AR36" s="30"/>
      <c r="AS36" s="30"/>
      <c r="AT36" s="3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</row>
    <row r="37" spans="1:94" ht="15.75" thickBot="1" x14ac:dyDescent="0.3">
      <c r="A37" s="6">
        <f t="shared" si="7"/>
        <v>33</v>
      </c>
      <c r="B37" s="52"/>
      <c r="C37" s="4" t="str">
        <f t="shared" si="0"/>
        <v/>
      </c>
      <c r="D37" s="31" t="s">
        <v>26</v>
      </c>
      <c r="E37" s="32" t="s">
        <v>20</v>
      </c>
      <c r="F37" s="32" t="s">
        <v>21</v>
      </c>
      <c r="G37" s="32" t="s">
        <v>22</v>
      </c>
      <c r="H37" s="32" t="s">
        <v>23</v>
      </c>
      <c r="I37" s="32" t="s">
        <v>30</v>
      </c>
      <c r="J37" s="32" t="s">
        <v>31</v>
      </c>
      <c r="K37" s="32" t="s">
        <v>32</v>
      </c>
      <c r="L37" s="32" t="s">
        <v>33</v>
      </c>
      <c r="M37" s="32" t="s">
        <v>34</v>
      </c>
      <c r="N37" s="32" t="s">
        <v>35</v>
      </c>
      <c r="O37" s="32" t="s">
        <v>36</v>
      </c>
      <c r="P37" s="32" t="s">
        <v>37</v>
      </c>
      <c r="Q37" s="32" t="s">
        <v>38</v>
      </c>
      <c r="R37" s="32" t="s">
        <v>39</v>
      </c>
      <c r="S37" s="32" t="s">
        <v>40</v>
      </c>
      <c r="T37" s="32" t="s">
        <v>41</v>
      </c>
      <c r="U37" s="32" t="s">
        <v>42</v>
      </c>
      <c r="V37" s="32" t="s">
        <v>43</v>
      </c>
      <c r="W37" s="32" t="s">
        <v>44</v>
      </c>
      <c r="X37" s="32" t="s">
        <v>45</v>
      </c>
      <c r="Y37" s="32" t="s">
        <v>46</v>
      </c>
      <c r="Z37" s="32" t="s">
        <v>47</v>
      </c>
      <c r="AA37" s="32" t="s">
        <v>48</v>
      </c>
      <c r="AB37" s="32" t="s">
        <v>49</v>
      </c>
      <c r="AC37" s="32" t="s">
        <v>50</v>
      </c>
      <c r="AD37" s="32" t="s">
        <v>51</v>
      </c>
      <c r="AE37" s="32" t="s">
        <v>52</v>
      </c>
      <c r="AF37" s="32" t="s">
        <v>53</v>
      </c>
      <c r="AG37" s="30"/>
      <c r="AH37" s="103"/>
      <c r="AI37" s="103"/>
      <c r="AJ37" s="103"/>
      <c r="AK37" s="103"/>
      <c r="AL37" s="103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</row>
    <row r="38" spans="1:94" x14ac:dyDescent="0.25">
      <c r="A38" s="6">
        <f t="shared" si="7"/>
        <v>34</v>
      </c>
      <c r="B38" s="52"/>
      <c r="C38" s="4" t="str">
        <f t="shared" si="0"/>
        <v/>
      </c>
      <c r="D38" s="32" t="s">
        <v>12</v>
      </c>
      <c r="E38" s="33">
        <f>COUNTIF(E42:E141, "&gt;0")</f>
        <v>0</v>
      </c>
      <c r="F38" s="34">
        <f t="shared" ref="F38:AF38" si="13">COUNTIF(F42:F141, "&gt;0")</f>
        <v>0</v>
      </c>
      <c r="G38" s="34">
        <f t="shared" si="13"/>
        <v>0</v>
      </c>
      <c r="H38" s="34">
        <f t="shared" si="13"/>
        <v>0</v>
      </c>
      <c r="I38" s="34">
        <f t="shared" si="13"/>
        <v>0</v>
      </c>
      <c r="J38" s="34">
        <f t="shared" si="13"/>
        <v>0</v>
      </c>
      <c r="K38" s="34">
        <f t="shared" si="13"/>
        <v>0</v>
      </c>
      <c r="L38" s="34">
        <f t="shared" si="13"/>
        <v>0</v>
      </c>
      <c r="M38" s="34">
        <f t="shared" si="13"/>
        <v>0</v>
      </c>
      <c r="N38" s="34">
        <f t="shared" si="13"/>
        <v>0</v>
      </c>
      <c r="O38" s="34">
        <f t="shared" si="13"/>
        <v>0</v>
      </c>
      <c r="P38" s="34">
        <f t="shared" si="13"/>
        <v>0</v>
      </c>
      <c r="Q38" s="34">
        <f t="shared" si="13"/>
        <v>0</v>
      </c>
      <c r="R38" s="34">
        <f t="shared" si="13"/>
        <v>0</v>
      </c>
      <c r="S38" s="34">
        <f t="shared" si="13"/>
        <v>0</v>
      </c>
      <c r="T38" s="34">
        <f t="shared" si="13"/>
        <v>0</v>
      </c>
      <c r="U38" s="34">
        <f t="shared" si="13"/>
        <v>0</v>
      </c>
      <c r="V38" s="34">
        <f t="shared" si="13"/>
        <v>0</v>
      </c>
      <c r="W38" s="34">
        <f t="shared" si="13"/>
        <v>0</v>
      </c>
      <c r="X38" s="34">
        <f t="shared" si="13"/>
        <v>0</v>
      </c>
      <c r="Y38" s="34">
        <f t="shared" si="13"/>
        <v>0</v>
      </c>
      <c r="Z38" s="34">
        <f t="shared" si="13"/>
        <v>0</v>
      </c>
      <c r="AA38" s="34">
        <f t="shared" si="13"/>
        <v>0</v>
      </c>
      <c r="AB38" s="34">
        <f t="shared" si="13"/>
        <v>0</v>
      </c>
      <c r="AC38" s="34">
        <f t="shared" si="13"/>
        <v>0</v>
      </c>
      <c r="AD38" s="34">
        <f t="shared" si="13"/>
        <v>0</v>
      </c>
      <c r="AE38" s="34">
        <f t="shared" si="13"/>
        <v>0</v>
      </c>
      <c r="AF38" s="35">
        <f t="shared" si="13"/>
        <v>0</v>
      </c>
      <c r="AG38" s="4"/>
      <c r="AH38" s="108"/>
      <c r="AI38" s="108"/>
      <c r="AJ38" s="108"/>
      <c r="AK38" s="108"/>
      <c r="AL38" s="108"/>
      <c r="AM38" s="50"/>
      <c r="AN38" s="4"/>
      <c r="AO38" s="4"/>
      <c r="AP38" s="4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</row>
    <row r="39" spans="1:94" x14ac:dyDescent="0.25">
      <c r="A39" s="6">
        <f t="shared" si="7"/>
        <v>35</v>
      </c>
      <c r="B39" s="52"/>
      <c r="C39" s="4" t="str">
        <f t="shared" si="0"/>
        <v/>
      </c>
      <c r="D39" s="32" t="s">
        <v>27</v>
      </c>
      <c r="E39" s="57">
        <f>IFERROR(AVERAGE(E42:E141), 0)</f>
        <v>0</v>
      </c>
      <c r="F39" s="58">
        <f t="shared" ref="F39:AF39" si="14">IFERROR(AVERAGE(F42:F141), 0)</f>
        <v>0</v>
      </c>
      <c r="G39" s="58">
        <f t="shared" si="14"/>
        <v>0</v>
      </c>
      <c r="H39" s="58">
        <f t="shared" si="14"/>
        <v>0</v>
      </c>
      <c r="I39" s="58">
        <f t="shared" si="14"/>
        <v>0</v>
      </c>
      <c r="J39" s="58">
        <f t="shared" si="14"/>
        <v>0</v>
      </c>
      <c r="K39" s="58">
        <f t="shared" si="14"/>
        <v>0</v>
      </c>
      <c r="L39" s="58">
        <f t="shared" si="14"/>
        <v>0</v>
      </c>
      <c r="M39" s="58">
        <f t="shared" si="14"/>
        <v>0</v>
      </c>
      <c r="N39" s="58">
        <f t="shared" si="14"/>
        <v>0</v>
      </c>
      <c r="O39" s="58">
        <f t="shared" si="14"/>
        <v>0</v>
      </c>
      <c r="P39" s="58">
        <f t="shared" si="14"/>
        <v>0</v>
      </c>
      <c r="Q39" s="58">
        <f t="shared" si="14"/>
        <v>0</v>
      </c>
      <c r="R39" s="58">
        <f t="shared" si="14"/>
        <v>0</v>
      </c>
      <c r="S39" s="58">
        <f t="shared" si="14"/>
        <v>0</v>
      </c>
      <c r="T39" s="58">
        <f t="shared" si="14"/>
        <v>0</v>
      </c>
      <c r="U39" s="58">
        <f t="shared" si="14"/>
        <v>0</v>
      </c>
      <c r="V39" s="58">
        <f t="shared" si="14"/>
        <v>0</v>
      </c>
      <c r="W39" s="58">
        <f t="shared" si="14"/>
        <v>0</v>
      </c>
      <c r="X39" s="58">
        <f t="shared" si="14"/>
        <v>0</v>
      </c>
      <c r="Y39" s="58">
        <f t="shared" si="14"/>
        <v>0</v>
      </c>
      <c r="Z39" s="58">
        <f t="shared" si="14"/>
        <v>0</v>
      </c>
      <c r="AA39" s="58">
        <f t="shared" si="14"/>
        <v>0</v>
      </c>
      <c r="AB39" s="58">
        <f t="shared" si="14"/>
        <v>0</v>
      </c>
      <c r="AC39" s="58">
        <f t="shared" si="14"/>
        <v>0</v>
      </c>
      <c r="AD39" s="58">
        <f t="shared" si="14"/>
        <v>0</v>
      </c>
      <c r="AE39" s="58">
        <f t="shared" si="14"/>
        <v>0</v>
      </c>
      <c r="AF39" s="59">
        <f t="shared" si="14"/>
        <v>0</v>
      </c>
      <c r="AG39" s="4"/>
      <c r="AH39" s="108"/>
      <c r="AI39" s="108"/>
      <c r="AJ39" s="108"/>
      <c r="AK39" s="108"/>
      <c r="AL39" s="108"/>
      <c r="AM39" s="50"/>
      <c r="AN39" s="4"/>
      <c r="AO39" s="4"/>
      <c r="AP39" s="4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</row>
    <row r="40" spans="1:94" x14ac:dyDescent="0.25">
      <c r="A40" s="6">
        <f t="shared" si="7"/>
        <v>36</v>
      </c>
      <c r="B40" s="52"/>
      <c r="C40" s="4" t="str">
        <f t="shared" si="0"/>
        <v/>
      </c>
      <c r="D40" s="32" t="s">
        <v>28</v>
      </c>
      <c r="E40" s="42">
        <f>IFERROR((E38-E144)/E38, 0)</f>
        <v>0</v>
      </c>
      <c r="F40" s="43">
        <f t="shared" ref="F40:AF40" si="15">IFERROR((F38-F144)/F38, 0)</f>
        <v>0</v>
      </c>
      <c r="G40" s="43">
        <f t="shared" si="15"/>
        <v>0</v>
      </c>
      <c r="H40" s="43">
        <f t="shared" si="15"/>
        <v>0</v>
      </c>
      <c r="I40" s="43">
        <f t="shared" si="15"/>
        <v>0</v>
      </c>
      <c r="J40" s="43">
        <f t="shared" si="15"/>
        <v>0</v>
      </c>
      <c r="K40" s="43">
        <f t="shared" si="15"/>
        <v>0</v>
      </c>
      <c r="L40" s="43">
        <f t="shared" si="15"/>
        <v>0</v>
      </c>
      <c r="M40" s="43">
        <f t="shared" si="15"/>
        <v>0</v>
      </c>
      <c r="N40" s="43">
        <f t="shared" si="15"/>
        <v>0</v>
      </c>
      <c r="O40" s="43">
        <f t="shared" si="15"/>
        <v>0</v>
      </c>
      <c r="P40" s="43">
        <f t="shared" si="15"/>
        <v>0</v>
      </c>
      <c r="Q40" s="43">
        <f t="shared" si="15"/>
        <v>0</v>
      </c>
      <c r="R40" s="43">
        <f t="shared" si="15"/>
        <v>0</v>
      </c>
      <c r="S40" s="43">
        <f t="shared" si="15"/>
        <v>0</v>
      </c>
      <c r="T40" s="43">
        <f t="shared" si="15"/>
        <v>0</v>
      </c>
      <c r="U40" s="43">
        <f t="shared" si="15"/>
        <v>0</v>
      </c>
      <c r="V40" s="43">
        <f t="shared" si="15"/>
        <v>0</v>
      </c>
      <c r="W40" s="43">
        <f t="shared" si="15"/>
        <v>0</v>
      </c>
      <c r="X40" s="43">
        <f t="shared" si="15"/>
        <v>0</v>
      </c>
      <c r="Y40" s="43">
        <f t="shared" si="15"/>
        <v>0</v>
      </c>
      <c r="Z40" s="43">
        <f t="shared" si="15"/>
        <v>0</v>
      </c>
      <c r="AA40" s="43">
        <f t="shared" si="15"/>
        <v>0</v>
      </c>
      <c r="AB40" s="43">
        <f t="shared" si="15"/>
        <v>0</v>
      </c>
      <c r="AC40" s="43">
        <f t="shared" si="15"/>
        <v>0</v>
      </c>
      <c r="AD40" s="43">
        <f t="shared" si="15"/>
        <v>0</v>
      </c>
      <c r="AE40" s="43">
        <f t="shared" si="15"/>
        <v>0</v>
      </c>
      <c r="AF40" s="44">
        <f t="shared" si="15"/>
        <v>0</v>
      </c>
      <c r="AG40" s="4"/>
      <c r="AH40" s="108"/>
      <c r="AI40" s="108"/>
      <c r="AJ40" s="108"/>
      <c r="AK40" s="108"/>
      <c r="AL40" s="108"/>
      <c r="AM40" s="50"/>
      <c r="AN40" s="4"/>
      <c r="AO40" s="4"/>
      <c r="AP40" s="4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</row>
    <row r="41" spans="1:94" ht="15.75" thickBot="1" x14ac:dyDescent="0.3">
      <c r="A41" s="6">
        <f t="shared" si="7"/>
        <v>37</v>
      </c>
      <c r="B41" s="52"/>
      <c r="C41" s="4" t="str">
        <f t="shared" si="0"/>
        <v/>
      </c>
      <c r="D41" s="32" t="s">
        <v>5</v>
      </c>
      <c r="E41" s="45">
        <f>IFERROR(STDEV(E42:E141)/E39, 0)</f>
        <v>0</v>
      </c>
      <c r="F41" s="46">
        <f t="shared" ref="F41:AF41" si="16">IFERROR(STDEV(F42:F141)/F39, 0)</f>
        <v>0</v>
      </c>
      <c r="G41" s="46">
        <f t="shared" si="16"/>
        <v>0</v>
      </c>
      <c r="H41" s="46">
        <f t="shared" si="16"/>
        <v>0</v>
      </c>
      <c r="I41" s="46">
        <f t="shared" si="16"/>
        <v>0</v>
      </c>
      <c r="J41" s="46">
        <f t="shared" si="16"/>
        <v>0</v>
      </c>
      <c r="K41" s="46">
        <f t="shared" si="16"/>
        <v>0</v>
      </c>
      <c r="L41" s="46">
        <f t="shared" si="16"/>
        <v>0</v>
      </c>
      <c r="M41" s="46">
        <f t="shared" si="16"/>
        <v>0</v>
      </c>
      <c r="N41" s="46">
        <f t="shared" si="16"/>
        <v>0</v>
      </c>
      <c r="O41" s="46">
        <f t="shared" si="16"/>
        <v>0</v>
      </c>
      <c r="P41" s="46">
        <f t="shared" si="16"/>
        <v>0</v>
      </c>
      <c r="Q41" s="46">
        <f t="shared" si="16"/>
        <v>0</v>
      </c>
      <c r="R41" s="46">
        <f t="shared" si="16"/>
        <v>0</v>
      </c>
      <c r="S41" s="46">
        <f t="shared" si="16"/>
        <v>0</v>
      </c>
      <c r="T41" s="46">
        <f t="shared" si="16"/>
        <v>0</v>
      </c>
      <c r="U41" s="46">
        <f t="shared" si="16"/>
        <v>0</v>
      </c>
      <c r="V41" s="46">
        <f t="shared" si="16"/>
        <v>0</v>
      </c>
      <c r="W41" s="46">
        <f t="shared" si="16"/>
        <v>0</v>
      </c>
      <c r="X41" s="46">
        <f t="shared" si="16"/>
        <v>0</v>
      </c>
      <c r="Y41" s="46">
        <f t="shared" si="16"/>
        <v>0</v>
      </c>
      <c r="Z41" s="46">
        <f t="shared" si="16"/>
        <v>0</v>
      </c>
      <c r="AA41" s="46">
        <f t="shared" si="16"/>
        <v>0</v>
      </c>
      <c r="AB41" s="46">
        <f t="shared" si="16"/>
        <v>0</v>
      </c>
      <c r="AC41" s="46">
        <f t="shared" si="16"/>
        <v>0</v>
      </c>
      <c r="AD41" s="46">
        <f t="shared" si="16"/>
        <v>0</v>
      </c>
      <c r="AE41" s="46">
        <f t="shared" si="16"/>
        <v>0</v>
      </c>
      <c r="AF41" s="47">
        <f t="shared" si="16"/>
        <v>0</v>
      </c>
      <c r="AG41" s="4"/>
      <c r="AH41" s="108"/>
      <c r="AI41" s="108"/>
      <c r="AJ41" s="108"/>
      <c r="AK41" s="108"/>
      <c r="AL41" s="108"/>
      <c r="AM41" s="50"/>
      <c r="AN41" s="4"/>
      <c r="AO41" s="4"/>
      <c r="AP41" s="4"/>
      <c r="AQ41" s="4"/>
      <c r="AR41" s="4"/>
      <c r="AS41" s="4"/>
      <c r="AT41" s="4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</row>
    <row r="42" spans="1:94" x14ac:dyDescent="0.25">
      <c r="A42" s="6">
        <f t="shared" si="7"/>
        <v>38</v>
      </c>
      <c r="B42" s="52"/>
      <c r="C42" s="4" t="str">
        <f t="shared" si="0"/>
        <v/>
      </c>
      <c r="D42" s="36">
        <v>1</v>
      </c>
      <c r="E42" s="60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4"/>
      <c r="AH42" s="108"/>
      <c r="AI42" s="108"/>
      <c r="AJ42" s="108"/>
      <c r="AK42" s="108"/>
      <c r="AL42" s="108"/>
      <c r="AM42" s="50"/>
      <c r="AN42" s="4"/>
      <c r="AO42" s="4"/>
      <c r="AP42" s="4"/>
      <c r="AQ42" s="4"/>
      <c r="AR42" s="4"/>
      <c r="AS42" s="4"/>
      <c r="AT42" s="4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</row>
    <row r="43" spans="1:94" x14ac:dyDescent="0.25">
      <c r="A43" s="6">
        <f t="shared" si="7"/>
        <v>39</v>
      </c>
      <c r="B43" s="52"/>
      <c r="C43" s="4" t="str">
        <f t="shared" si="0"/>
        <v/>
      </c>
      <c r="D43" s="36">
        <v>2</v>
      </c>
      <c r="E43" s="62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4"/>
      <c r="AH43" s="108"/>
      <c r="AI43" s="108"/>
      <c r="AJ43" s="108"/>
      <c r="AK43" s="108"/>
      <c r="AL43" s="108"/>
      <c r="AM43" s="50"/>
      <c r="AN43" s="4"/>
      <c r="AO43" s="4"/>
      <c r="AP43" s="4"/>
      <c r="AQ43" s="4"/>
      <c r="AR43" s="4"/>
      <c r="AS43" s="4"/>
      <c r="AT43" s="4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</row>
    <row r="44" spans="1:94" x14ac:dyDescent="0.25">
      <c r="A44" s="6">
        <f t="shared" si="7"/>
        <v>40</v>
      </c>
      <c r="B44" s="52"/>
      <c r="C44" s="4" t="str">
        <f t="shared" si="0"/>
        <v/>
      </c>
      <c r="D44" s="36">
        <v>3</v>
      </c>
      <c r="E44" s="62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4"/>
      <c r="AH44" s="108"/>
      <c r="AI44" s="108"/>
      <c r="AJ44" s="108"/>
      <c r="AK44" s="108"/>
      <c r="AL44" s="108"/>
      <c r="AM44" s="50"/>
      <c r="AN44" s="4"/>
      <c r="AO44" s="4"/>
      <c r="AP44" s="4"/>
      <c r="AQ44" s="4"/>
      <c r="AR44" s="4"/>
      <c r="AS44" s="4"/>
      <c r="AT44" s="4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</row>
    <row r="45" spans="1:94" x14ac:dyDescent="0.25">
      <c r="A45" s="6">
        <f t="shared" si="7"/>
        <v>41</v>
      </c>
      <c r="B45" s="52"/>
      <c r="C45" s="4" t="str">
        <f t="shared" si="0"/>
        <v/>
      </c>
      <c r="D45" s="36">
        <v>4</v>
      </c>
      <c r="E45" s="62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4"/>
      <c r="AH45" s="108"/>
      <c r="AI45" s="108"/>
      <c r="AJ45" s="108"/>
      <c r="AK45" s="108"/>
      <c r="AL45" s="108"/>
      <c r="AM45" s="50"/>
      <c r="AN45" s="4"/>
      <c r="AO45" s="4"/>
      <c r="AP45" s="4"/>
      <c r="AQ45" s="4"/>
      <c r="AR45" s="4"/>
      <c r="AS45" s="4"/>
      <c r="AT45" s="4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</row>
    <row r="46" spans="1:94" x14ac:dyDescent="0.25">
      <c r="A46" s="6">
        <f t="shared" si="7"/>
        <v>42</v>
      </c>
      <c r="B46" s="52"/>
      <c r="C46" s="4" t="str">
        <f t="shared" si="0"/>
        <v/>
      </c>
      <c r="D46" s="36">
        <v>5</v>
      </c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4"/>
      <c r="AH46" s="108"/>
      <c r="AI46" s="108"/>
      <c r="AJ46" s="108"/>
      <c r="AK46" s="108"/>
      <c r="AL46" s="108"/>
      <c r="AM46" s="50"/>
      <c r="AN46" s="4"/>
      <c r="AO46" s="4"/>
      <c r="AP46" s="4"/>
      <c r="AQ46" s="4"/>
      <c r="AR46" s="4"/>
      <c r="AS46" s="4"/>
      <c r="AT46" s="4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</row>
    <row r="47" spans="1:94" x14ac:dyDescent="0.25">
      <c r="A47" s="6">
        <f t="shared" si="7"/>
        <v>43</v>
      </c>
      <c r="B47" s="52"/>
      <c r="C47" s="4" t="str">
        <f t="shared" si="0"/>
        <v/>
      </c>
      <c r="D47" s="36">
        <v>6</v>
      </c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4"/>
      <c r="AH47" s="108"/>
      <c r="AI47" s="108"/>
      <c r="AJ47" s="108"/>
      <c r="AK47" s="108"/>
      <c r="AL47" s="108"/>
      <c r="AM47" s="50"/>
      <c r="AN47" s="4"/>
      <c r="AO47" s="4"/>
      <c r="AP47" s="4"/>
      <c r="AQ47" s="4"/>
      <c r="AR47" s="4"/>
      <c r="AS47" s="4"/>
      <c r="AT47" s="4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</row>
    <row r="48" spans="1:94" x14ac:dyDescent="0.25">
      <c r="A48" s="6">
        <f t="shared" si="7"/>
        <v>44</v>
      </c>
      <c r="B48" s="52"/>
      <c r="C48" s="4" t="str">
        <f t="shared" si="0"/>
        <v/>
      </c>
      <c r="D48" s="36">
        <v>7</v>
      </c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4"/>
      <c r="AH48" s="108"/>
      <c r="AI48" s="108"/>
      <c r="AJ48" s="108"/>
      <c r="AK48" s="108"/>
      <c r="AL48" s="108"/>
      <c r="AM48" s="50"/>
      <c r="AN48" s="4"/>
      <c r="AO48" s="4"/>
      <c r="AP48" s="4"/>
      <c r="AQ48" s="4"/>
      <c r="AR48" s="4"/>
      <c r="AS48" s="4"/>
      <c r="AT48" s="4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</row>
    <row r="49" spans="1:32" x14ac:dyDescent="0.25">
      <c r="A49" s="6">
        <f t="shared" si="7"/>
        <v>45</v>
      </c>
      <c r="B49" s="52"/>
      <c r="C49" s="4" t="str">
        <f t="shared" si="0"/>
        <v/>
      </c>
      <c r="D49" s="36">
        <v>8</v>
      </c>
      <c r="E49" s="62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</row>
    <row r="50" spans="1:32" x14ac:dyDescent="0.25">
      <c r="A50" s="6">
        <f t="shared" si="7"/>
        <v>46</v>
      </c>
      <c r="B50" s="52"/>
      <c r="C50" s="4" t="str">
        <f t="shared" si="0"/>
        <v/>
      </c>
      <c r="D50" s="36">
        <v>9</v>
      </c>
      <c r="E50" s="62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</row>
    <row r="51" spans="1:32" x14ac:dyDescent="0.25">
      <c r="A51" s="6">
        <f t="shared" si="7"/>
        <v>47</v>
      </c>
      <c r="B51" s="52"/>
      <c r="C51" s="4" t="str">
        <f t="shared" si="0"/>
        <v/>
      </c>
      <c r="D51" s="36">
        <v>10</v>
      </c>
      <c r="E51" s="62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</row>
    <row r="52" spans="1:32" x14ac:dyDescent="0.25">
      <c r="A52" s="6">
        <f t="shared" si="7"/>
        <v>48</v>
      </c>
      <c r="B52" s="52"/>
      <c r="C52" s="4" t="str">
        <f t="shared" si="0"/>
        <v/>
      </c>
      <c r="D52" s="36">
        <v>11</v>
      </c>
      <c r="E52" s="62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</row>
    <row r="53" spans="1:32" x14ac:dyDescent="0.25">
      <c r="A53" s="6">
        <f t="shared" si="7"/>
        <v>49</v>
      </c>
      <c r="B53" s="52"/>
      <c r="C53" s="4" t="str">
        <f t="shared" si="0"/>
        <v/>
      </c>
      <c r="D53" s="36">
        <v>12</v>
      </c>
      <c r="E53" s="62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</row>
    <row r="54" spans="1:32" x14ac:dyDescent="0.25">
      <c r="A54" s="6">
        <f t="shared" si="7"/>
        <v>50</v>
      </c>
      <c r="B54" s="52"/>
      <c r="C54" s="4" t="str">
        <f t="shared" si="0"/>
        <v/>
      </c>
      <c r="D54" s="36">
        <v>13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</row>
    <row r="55" spans="1:32" x14ac:dyDescent="0.25">
      <c r="A55" s="6">
        <f t="shared" si="7"/>
        <v>51</v>
      </c>
      <c r="B55" s="52"/>
      <c r="C55" s="4" t="str">
        <f t="shared" si="0"/>
        <v/>
      </c>
      <c r="D55" s="36">
        <v>14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</row>
    <row r="56" spans="1:32" x14ac:dyDescent="0.25">
      <c r="A56" s="6">
        <f t="shared" si="7"/>
        <v>52</v>
      </c>
      <c r="B56" s="52"/>
      <c r="C56" s="4" t="str">
        <f t="shared" si="0"/>
        <v/>
      </c>
      <c r="D56" s="36">
        <v>15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</row>
    <row r="57" spans="1:32" x14ac:dyDescent="0.25">
      <c r="A57" s="6">
        <f t="shared" si="7"/>
        <v>53</v>
      </c>
      <c r="B57" s="52"/>
      <c r="C57" s="4" t="str">
        <f t="shared" si="0"/>
        <v/>
      </c>
      <c r="D57" s="36">
        <v>16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</row>
    <row r="58" spans="1:32" x14ac:dyDescent="0.25">
      <c r="A58" s="6">
        <f t="shared" si="7"/>
        <v>54</v>
      </c>
      <c r="B58" s="52"/>
      <c r="C58" s="4" t="str">
        <f t="shared" si="0"/>
        <v/>
      </c>
      <c r="D58" s="36">
        <v>17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</row>
    <row r="59" spans="1:32" x14ac:dyDescent="0.25">
      <c r="A59" s="6">
        <f t="shared" si="7"/>
        <v>55</v>
      </c>
      <c r="B59" s="52"/>
      <c r="C59" s="4" t="str">
        <f t="shared" si="0"/>
        <v/>
      </c>
      <c r="D59" s="36">
        <v>18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</row>
    <row r="60" spans="1:32" x14ac:dyDescent="0.25">
      <c r="A60" s="6">
        <f t="shared" si="7"/>
        <v>56</v>
      </c>
      <c r="B60" s="52"/>
      <c r="C60" s="4" t="str">
        <f t="shared" si="0"/>
        <v/>
      </c>
      <c r="D60" s="36">
        <v>19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</row>
    <row r="61" spans="1:32" x14ac:dyDescent="0.25">
      <c r="A61" s="6">
        <f t="shared" si="7"/>
        <v>57</v>
      </c>
      <c r="B61" s="52"/>
      <c r="C61" s="4" t="str">
        <f t="shared" si="0"/>
        <v/>
      </c>
      <c r="D61" s="36">
        <v>20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</row>
    <row r="62" spans="1:32" x14ac:dyDescent="0.25">
      <c r="A62" s="6">
        <f t="shared" si="7"/>
        <v>58</v>
      </c>
      <c r="B62" s="52"/>
      <c r="C62" s="4" t="str">
        <f t="shared" si="0"/>
        <v/>
      </c>
      <c r="D62" s="36">
        <v>21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</row>
    <row r="63" spans="1:32" x14ac:dyDescent="0.25">
      <c r="A63" s="6">
        <f t="shared" si="7"/>
        <v>59</v>
      </c>
      <c r="B63" s="52"/>
      <c r="C63" s="4" t="str">
        <f t="shared" si="0"/>
        <v/>
      </c>
      <c r="D63" s="36">
        <v>22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</row>
    <row r="64" spans="1:32" x14ac:dyDescent="0.25">
      <c r="A64" s="6">
        <f t="shared" si="7"/>
        <v>60</v>
      </c>
      <c r="B64" s="52"/>
      <c r="C64" s="4" t="str">
        <f t="shared" si="0"/>
        <v/>
      </c>
      <c r="D64" s="36">
        <v>23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</row>
    <row r="65" spans="1:32" x14ac:dyDescent="0.25">
      <c r="A65" s="6">
        <f t="shared" si="7"/>
        <v>61</v>
      </c>
      <c r="B65" s="52"/>
      <c r="C65" s="4" t="str">
        <f t="shared" si="0"/>
        <v/>
      </c>
      <c r="D65" s="36">
        <v>24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</row>
    <row r="66" spans="1:32" x14ac:dyDescent="0.25">
      <c r="A66" s="6">
        <f t="shared" si="7"/>
        <v>62</v>
      </c>
      <c r="B66" s="52"/>
      <c r="C66" s="4" t="str">
        <f t="shared" si="0"/>
        <v/>
      </c>
      <c r="D66" s="36">
        <v>25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</row>
    <row r="67" spans="1:32" x14ac:dyDescent="0.25">
      <c r="A67" s="6">
        <f t="shared" si="7"/>
        <v>63</v>
      </c>
      <c r="B67" s="52"/>
      <c r="C67" s="4" t="str">
        <f t="shared" si="0"/>
        <v/>
      </c>
      <c r="D67" s="36">
        <v>26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</row>
    <row r="68" spans="1:32" x14ac:dyDescent="0.25">
      <c r="A68" s="6">
        <f t="shared" si="7"/>
        <v>64</v>
      </c>
      <c r="B68" s="52"/>
      <c r="C68" s="4" t="str">
        <f t="shared" si="0"/>
        <v/>
      </c>
      <c r="D68" s="36">
        <v>27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</row>
    <row r="69" spans="1:32" x14ac:dyDescent="0.25">
      <c r="A69" s="6">
        <f t="shared" si="7"/>
        <v>65</v>
      </c>
      <c r="B69" s="52"/>
      <c r="C69" s="4" t="str">
        <f t="shared" ref="C69:C104" si="17">IF(B69=0,"",IF(B69="","",IF(B69&gt;$J$8,"High",IF(B69&lt;$J$9,"Low",""))))</f>
        <v/>
      </c>
      <c r="D69" s="36">
        <v>28</v>
      </c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</row>
    <row r="70" spans="1:32" x14ac:dyDescent="0.25">
      <c r="A70" s="6">
        <f t="shared" si="7"/>
        <v>66</v>
      </c>
      <c r="B70" s="52"/>
      <c r="C70" s="4" t="str">
        <f t="shared" si="17"/>
        <v/>
      </c>
      <c r="D70" s="36">
        <v>29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</row>
    <row r="71" spans="1:32" x14ac:dyDescent="0.25">
      <c r="A71" s="6">
        <f t="shared" ref="A71:A104" si="18">1+A70</f>
        <v>67</v>
      </c>
      <c r="B71" s="52"/>
      <c r="C71" s="4" t="str">
        <f t="shared" si="17"/>
        <v/>
      </c>
      <c r="D71" s="36">
        <v>30</v>
      </c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</row>
    <row r="72" spans="1:32" x14ac:dyDescent="0.25">
      <c r="A72" s="6">
        <f t="shared" si="18"/>
        <v>68</v>
      </c>
      <c r="B72" s="52"/>
      <c r="C72" s="4" t="str">
        <f t="shared" si="17"/>
        <v/>
      </c>
      <c r="D72" s="36">
        <v>31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</row>
    <row r="73" spans="1:32" x14ac:dyDescent="0.25">
      <c r="A73" s="6">
        <f t="shared" si="18"/>
        <v>69</v>
      </c>
      <c r="B73" s="52"/>
      <c r="C73" s="4" t="str">
        <f t="shared" si="17"/>
        <v/>
      </c>
      <c r="D73" s="36">
        <v>32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</row>
    <row r="74" spans="1:32" x14ac:dyDescent="0.25">
      <c r="A74" s="6">
        <f t="shared" si="18"/>
        <v>70</v>
      </c>
      <c r="B74" s="52"/>
      <c r="C74" s="4" t="str">
        <f t="shared" si="17"/>
        <v/>
      </c>
      <c r="D74" s="36">
        <v>33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</row>
    <row r="75" spans="1:32" x14ac:dyDescent="0.25">
      <c r="A75" s="6">
        <f t="shared" si="18"/>
        <v>71</v>
      </c>
      <c r="B75" s="52"/>
      <c r="C75" s="4" t="str">
        <f t="shared" si="17"/>
        <v/>
      </c>
      <c r="D75" s="36">
        <v>34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</row>
    <row r="76" spans="1:32" x14ac:dyDescent="0.25">
      <c r="A76" s="6">
        <f t="shared" si="18"/>
        <v>72</v>
      </c>
      <c r="B76" s="52"/>
      <c r="C76" s="4" t="str">
        <f t="shared" si="17"/>
        <v/>
      </c>
      <c r="D76" s="36">
        <v>35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</row>
    <row r="77" spans="1:32" x14ac:dyDescent="0.25">
      <c r="A77" s="6">
        <f t="shared" si="18"/>
        <v>73</v>
      </c>
      <c r="B77" s="52"/>
      <c r="C77" s="4" t="str">
        <f t="shared" si="17"/>
        <v/>
      </c>
      <c r="D77" s="36">
        <v>36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</row>
    <row r="78" spans="1:32" x14ac:dyDescent="0.25">
      <c r="A78" s="6">
        <f t="shared" si="18"/>
        <v>74</v>
      </c>
      <c r="B78" s="52"/>
      <c r="C78" s="4" t="str">
        <f t="shared" si="17"/>
        <v/>
      </c>
      <c r="D78" s="36">
        <v>37</v>
      </c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</row>
    <row r="79" spans="1:32" x14ac:dyDescent="0.25">
      <c r="A79" s="6">
        <f t="shared" si="18"/>
        <v>75</v>
      </c>
      <c r="B79" s="52"/>
      <c r="C79" s="4" t="str">
        <f t="shared" si="17"/>
        <v/>
      </c>
      <c r="D79" s="36">
        <v>38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</row>
    <row r="80" spans="1:32" x14ac:dyDescent="0.25">
      <c r="A80" s="6">
        <f t="shared" si="18"/>
        <v>76</v>
      </c>
      <c r="B80" s="52"/>
      <c r="C80" s="4" t="str">
        <f t="shared" si="17"/>
        <v/>
      </c>
      <c r="D80" s="36">
        <v>39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</row>
    <row r="81" spans="1:32" x14ac:dyDescent="0.25">
      <c r="A81" s="6">
        <f t="shared" si="18"/>
        <v>77</v>
      </c>
      <c r="B81" s="52"/>
      <c r="C81" s="4" t="str">
        <f t="shared" si="17"/>
        <v/>
      </c>
      <c r="D81" s="36">
        <v>40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</row>
    <row r="82" spans="1:32" x14ac:dyDescent="0.25">
      <c r="A82" s="6">
        <f t="shared" si="18"/>
        <v>78</v>
      </c>
      <c r="B82" s="52"/>
      <c r="C82" s="4" t="str">
        <f t="shared" si="17"/>
        <v/>
      </c>
      <c r="D82" s="36">
        <v>41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</row>
    <row r="83" spans="1:32" x14ac:dyDescent="0.25">
      <c r="A83" s="6">
        <f t="shared" si="18"/>
        <v>79</v>
      </c>
      <c r="B83" s="52"/>
      <c r="C83" s="4" t="str">
        <f t="shared" si="17"/>
        <v/>
      </c>
      <c r="D83" s="36">
        <v>42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</row>
    <row r="84" spans="1:32" x14ac:dyDescent="0.25">
      <c r="A84" s="6">
        <f t="shared" si="18"/>
        <v>80</v>
      </c>
      <c r="B84" s="52"/>
      <c r="C84" s="4" t="str">
        <f t="shared" si="17"/>
        <v/>
      </c>
      <c r="D84" s="36">
        <v>43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</row>
    <row r="85" spans="1:32" x14ac:dyDescent="0.25">
      <c r="A85" s="6">
        <f t="shared" si="18"/>
        <v>81</v>
      </c>
      <c r="B85" s="52"/>
      <c r="C85" s="4" t="str">
        <f t="shared" si="17"/>
        <v/>
      </c>
      <c r="D85" s="36">
        <v>44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</row>
    <row r="86" spans="1:32" x14ac:dyDescent="0.25">
      <c r="A86" s="6">
        <f t="shared" si="18"/>
        <v>82</v>
      </c>
      <c r="B86" s="52"/>
      <c r="C86" s="4" t="str">
        <f t="shared" si="17"/>
        <v/>
      </c>
      <c r="D86" s="36">
        <v>45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</row>
    <row r="87" spans="1:32" x14ac:dyDescent="0.25">
      <c r="A87" s="6">
        <f t="shared" si="18"/>
        <v>83</v>
      </c>
      <c r="B87" s="52"/>
      <c r="C87" s="4" t="str">
        <f t="shared" si="17"/>
        <v/>
      </c>
      <c r="D87" s="36">
        <v>46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</row>
    <row r="88" spans="1:32" x14ac:dyDescent="0.25">
      <c r="A88" s="6">
        <f t="shared" si="18"/>
        <v>84</v>
      </c>
      <c r="B88" s="52"/>
      <c r="C88" s="4" t="str">
        <f t="shared" si="17"/>
        <v/>
      </c>
      <c r="D88" s="36">
        <v>47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</row>
    <row r="89" spans="1:32" x14ac:dyDescent="0.25">
      <c r="A89" s="6">
        <f t="shared" si="18"/>
        <v>85</v>
      </c>
      <c r="B89" s="52"/>
      <c r="C89" s="4" t="str">
        <f t="shared" si="17"/>
        <v/>
      </c>
      <c r="D89" s="36">
        <v>48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</row>
    <row r="90" spans="1:32" x14ac:dyDescent="0.25">
      <c r="A90" s="6">
        <f t="shared" si="18"/>
        <v>86</v>
      </c>
      <c r="B90" s="52"/>
      <c r="C90" s="4" t="str">
        <f t="shared" si="17"/>
        <v/>
      </c>
      <c r="D90" s="36">
        <v>49</v>
      </c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</row>
    <row r="91" spans="1:32" x14ac:dyDescent="0.25">
      <c r="A91" s="6">
        <f t="shared" si="18"/>
        <v>87</v>
      </c>
      <c r="B91" s="52"/>
      <c r="C91" s="4" t="str">
        <f t="shared" si="17"/>
        <v/>
      </c>
      <c r="D91" s="36">
        <v>50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</row>
    <row r="92" spans="1:32" x14ac:dyDescent="0.25">
      <c r="A92" s="6">
        <f t="shared" si="18"/>
        <v>88</v>
      </c>
      <c r="B92" s="52"/>
      <c r="C92" s="4" t="str">
        <f t="shared" si="17"/>
        <v/>
      </c>
      <c r="D92" s="36">
        <v>51</v>
      </c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</row>
    <row r="93" spans="1:32" x14ac:dyDescent="0.25">
      <c r="A93" s="6">
        <f t="shared" si="18"/>
        <v>89</v>
      </c>
      <c r="B93" s="52"/>
      <c r="C93" s="4" t="str">
        <f t="shared" si="17"/>
        <v/>
      </c>
      <c r="D93" s="36">
        <v>52</v>
      </c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</row>
    <row r="94" spans="1:32" x14ac:dyDescent="0.25">
      <c r="A94" s="6">
        <f t="shared" si="18"/>
        <v>90</v>
      </c>
      <c r="B94" s="52"/>
      <c r="C94" s="4" t="str">
        <f t="shared" si="17"/>
        <v/>
      </c>
      <c r="D94" s="36">
        <v>53</v>
      </c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</row>
    <row r="95" spans="1:32" x14ac:dyDescent="0.25">
      <c r="A95" s="6">
        <f t="shared" si="18"/>
        <v>91</v>
      </c>
      <c r="B95" s="52"/>
      <c r="C95" s="4" t="str">
        <f t="shared" si="17"/>
        <v/>
      </c>
      <c r="D95" s="36">
        <v>54</v>
      </c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</row>
    <row r="96" spans="1:32" x14ac:dyDescent="0.25">
      <c r="A96" s="6">
        <f t="shared" si="18"/>
        <v>92</v>
      </c>
      <c r="B96" s="52"/>
      <c r="C96" s="4" t="str">
        <f t="shared" si="17"/>
        <v/>
      </c>
      <c r="D96" s="36">
        <v>55</v>
      </c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</row>
    <row r="97" spans="1:32" x14ac:dyDescent="0.25">
      <c r="A97" s="6">
        <f t="shared" si="18"/>
        <v>93</v>
      </c>
      <c r="B97" s="52"/>
      <c r="C97" s="4" t="str">
        <f t="shared" si="17"/>
        <v/>
      </c>
      <c r="D97" s="36">
        <v>56</v>
      </c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</row>
    <row r="98" spans="1:32" x14ac:dyDescent="0.25">
      <c r="A98" s="6">
        <f t="shared" si="18"/>
        <v>94</v>
      </c>
      <c r="B98" s="52"/>
      <c r="C98" s="4" t="str">
        <f t="shared" si="17"/>
        <v/>
      </c>
      <c r="D98" s="36">
        <v>57</v>
      </c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</row>
    <row r="99" spans="1:32" x14ac:dyDescent="0.25">
      <c r="A99" s="6">
        <f t="shared" si="18"/>
        <v>95</v>
      </c>
      <c r="B99" s="52"/>
      <c r="C99" s="4" t="str">
        <f t="shared" si="17"/>
        <v/>
      </c>
      <c r="D99" s="36">
        <v>58</v>
      </c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</row>
    <row r="100" spans="1:32" x14ac:dyDescent="0.25">
      <c r="A100" s="6">
        <f t="shared" si="18"/>
        <v>96</v>
      </c>
      <c r="B100" s="52"/>
      <c r="C100" s="4" t="str">
        <f t="shared" si="17"/>
        <v/>
      </c>
      <c r="D100" s="36">
        <v>59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</row>
    <row r="101" spans="1:32" x14ac:dyDescent="0.25">
      <c r="A101" s="6">
        <f t="shared" si="18"/>
        <v>97</v>
      </c>
      <c r="B101" s="52"/>
      <c r="C101" s="4" t="str">
        <f t="shared" si="17"/>
        <v/>
      </c>
      <c r="D101" s="36">
        <v>60</v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</row>
    <row r="102" spans="1:32" x14ac:dyDescent="0.25">
      <c r="A102" s="6">
        <f t="shared" si="18"/>
        <v>98</v>
      </c>
      <c r="B102" s="52"/>
      <c r="C102" s="4" t="str">
        <f t="shared" si="17"/>
        <v/>
      </c>
      <c r="D102" s="36">
        <v>61</v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</row>
    <row r="103" spans="1:32" x14ac:dyDescent="0.25">
      <c r="A103" s="6">
        <f t="shared" si="18"/>
        <v>99</v>
      </c>
      <c r="B103" s="52"/>
      <c r="C103" s="4" t="str">
        <f t="shared" si="17"/>
        <v/>
      </c>
      <c r="D103" s="36">
        <v>62</v>
      </c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</row>
    <row r="104" spans="1:32" x14ac:dyDescent="0.25">
      <c r="A104" s="6">
        <f t="shared" si="18"/>
        <v>100</v>
      </c>
      <c r="B104" s="52"/>
      <c r="C104" s="4" t="str">
        <f t="shared" si="17"/>
        <v/>
      </c>
      <c r="D104" s="36">
        <v>63</v>
      </c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</row>
    <row r="105" spans="1:32" x14ac:dyDescent="0.25">
      <c r="A105" s="5"/>
      <c r="B105" s="27"/>
      <c r="C105" s="4"/>
      <c r="D105" s="36">
        <v>64</v>
      </c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</row>
    <row r="106" spans="1:32" x14ac:dyDescent="0.25">
      <c r="A106" s="5"/>
      <c r="B106" s="27"/>
      <c r="C106" s="4"/>
      <c r="D106" s="36">
        <v>65</v>
      </c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</row>
    <row r="107" spans="1:32" x14ac:dyDescent="0.25">
      <c r="A107" s="5"/>
      <c r="B107" s="27"/>
      <c r="C107" s="4"/>
      <c r="D107" s="36">
        <v>66</v>
      </c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</row>
    <row r="108" spans="1:32" x14ac:dyDescent="0.25">
      <c r="A108" s="5"/>
      <c r="B108" s="27"/>
      <c r="C108" s="4"/>
      <c r="D108" s="36">
        <v>67</v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</row>
    <row r="109" spans="1:32" x14ac:dyDescent="0.25">
      <c r="A109" s="5"/>
      <c r="B109" s="27"/>
      <c r="C109" s="4"/>
      <c r="D109" s="36">
        <v>68</v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</row>
    <row r="110" spans="1:32" x14ac:dyDescent="0.25">
      <c r="A110" s="5"/>
      <c r="B110" s="27"/>
      <c r="C110" s="4"/>
      <c r="D110" s="36">
        <v>69</v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</row>
    <row r="111" spans="1:32" x14ac:dyDescent="0.25">
      <c r="A111" s="5"/>
      <c r="B111" s="27"/>
      <c r="C111" s="4"/>
      <c r="D111" s="36">
        <v>70</v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</row>
    <row r="112" spans="1:32" x14ac:dyDescent="0.25">
      <c r="A112" s="5"/>
      <c r="B112" s="27"/>
      <c r="C112" s="4"/>
      <c r="D112" s="36">
        <v>71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</row>
    <row r="113" spans="4:32" x14ac:dyDescent="0.25">
      <c r="D113" s="36">
        <v>72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</row>
    <row r="114" spans="4:32" x14ac:dyDescent="0.25">
      <c r="D114" s="36">
        <v>73</v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</row>
    <row r="115" spans="4:32" x14ac:dyDescent="0.25">
      <c r="D115" s="36">
        <v>74</v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</row>
    <row r="116" spans="4:32" x14ac:dyDescent="0.25">
      <c r="D116" s="36">
        <v>75</v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</row>
    <row r="117" spans="4:32" x14ac:dyDescent="0.25">
      <c r="D117" s="36">
        <v>76</v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</row>
    <row r="118" spans="4:32" x14ac:dyDescent="0.25">
      <c r="D118" s="36">
        <v>77</v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</row>
    <row r="119" spans="4:32" x14ac:dyDescent="0.25">
      <c r="D119" s="36">
        <v>78</v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4:32" x14ac:dyDescent="0.25">
      <c r="D120" s="36">
        <v>79</v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4:32" x14ac:dyDescent="0.25">
      <c r="D121" s="36">
        <v>80</v>
      </c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4:32" x14ac:dyDescent="0.25">
      <c r="D122" s="36">
        <v>81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4:32" x14ac:dyDescent="0.25">
      <c r="D123" s="36">
        <v>82</v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4:32" x14ac:dyDescent="0.25">
      <c r="D124" s="36">
        <v>83</v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4:32" x14ac:dyDescent="0.25">
      <c r="D125" s="36">
        <v>84</v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4:32" x14ac:dyDescent="0.25">
      <c r="D126" s="36">
        <v>85</v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4:32" x14ac:dyDescent="0.25">
      <c r="D127" s="36">
        <v>86</v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4:32" x14ac:dyDescent="0.25">
      <c r="D128" s="36">
        <v>87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4:32" x14ac:dyDescent="0.25">
      <c r="D129" s="36">
        <v>88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4:32" x14ac:dyDescent="0.25">
      <c r="D130" s="36">
        <v>89</v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4:32" x14ac:dyDescent="0.25">
      <c r="D131" s="36">
        <v>90</v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4:32" x14ac:dyDescent="0.25">
      <c r="D132" s="36">
        <v>91</v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4:32" x14ac:dyDescent="0.25">
      <c r="D133" s="36">
        <v>92</v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4:32" x14ac:dyDescent="0.25">
      <c r="D134" s="36">
        <v>93</v>
      </c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4:32" x14ac:dyDescent="0.25">
      <c r="D135" s="36">
        <v>94</v>
      </c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4:32" x14ac:dyDescent="0.25">
      <c r="D136" s="36">
        <v>95</v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4:32" x14ac:dyDescent="0.25">
      <c r="D137" s="36">
        <v>96</v>
      </c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4:32" x14ac:dyDescent="0.25">
      <c r="D138" s="36">
        <v>97</v>
      </c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4:32" x14ac:dyDescent="0.25">
      <c r="D139" s="36">
        <v>98</v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4:32" x14ac:dyDescent="0.25">
      <c r="D140" s="36">
        <v>99</v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4:32" x14ac:dyDescent="0.25">
      <c r="D141" s="36">
        <v>100</v>
      </c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4:32" hidden="1" x14ac:dyDescent="0.25">
      <c r="D142" s="4"/>
      <c r="E142" s="37">
        <f>ROUND(E39*1.1, 3)</f>
        <v>0</v>
      </c>
      <c r="F142" s="37">
        <f t="shared" ref="F142:AF142" si="19">ROUND(F39*1.1, 3)</f>
        <v>0</v>
      </c>
      <c r="G142" s="37">
        <f t="shared" si="19"/>
        <v>0</v>
      </c>
      <c r="H142" s="37">
        <f t="shared" si="19"/>
        <v>0</v>
      </c>
      <c r="I142" s="37">
        <f t="shared" si="19"/>
        <v>0</v>
      </c>
      <c r="J142" s="37">
        <f t="shared" si="19"/>
        <v>0</v>
      </c>
      <c r="K142" s="37">
        <f t="shared" si="19"/>
        <v>0</v>
      </c>
      <c r="L142" s="37">
        <f t="shared" si="19"/>
        <v>0</v>
      </c>
      <c r="M142" s="37">
        <f t="shared" si="19"/>
        <v>0</v>
      </c>
      <c r="N142" s="37">
        <f t="shared" si="19"/>
        <v>0</v>
      </c>
      <c r="O142" s="37">
        <f t="shared" si="19"/>
        <v>0</v>
      </c>
      <c r="P142" s="37">
        <f t="shared" si="19"/>
        <v>0</v>
      </c>
      <c r="Q142" s="37">
        <f t="shared" si="19"/>
        <v>0</v>
      </c>
      <c r="R142" s="37">
        <f t="shared" si="19"/>
        <v>0</v>
      </c>
      <c r="S142" s="37">
        <f t="shared" si="19"/>
        <v>0</v>
      </c>
      <c r="T142" s="37">
        <f t="shared" si="19"/>
        <v>0</v>
      </c>
      <c r="U142" s="37"/>
      <c r="V142" s="37">
        <f t="shared" si="19"/>
        <v>0</v>
      </c>
      <c r="W142" s="37">
        <f t="shared" si="19"/>
        <v>0</v>
      </c>
      <c r="X142" s="37">
        <f t="shared" si="19"/>
        <v>0</v>
      </c>
      <c r="Y142" s="37">
        <f t="shared" si="19"/>
        <v>0</v>
      </c>
      <c r="Z142" s="37">
        <f t="shared" si="19"/>
        <v>0</v>
      </c>
      <c r="AA142" s="37">
        <f t="shared" si="19"/>
        <v>0</v>
      </c>
      <c r="AB142" s="37">
        <f t="shared" si="19"/>
        <v>0</v>
      </c>
      <c r="AC142" s="37">
        <f t="shared" si="19"/>
        <v>0</v>
      </c>
      <c r="AD142" s="37">
        <f t="shared" si="19"/>
        <v>0</v>
      </c>
      <c r="AE142" s="37">
        <f t="shared" si="19"/>
        <v>0</v>
      </c>
      <c r="AF142" s="37">
        <f t="shared" si="19"/>
        <v>0</v>
      </c>
    </row>
    <row r="143" spans="4:32" hidden="1" x14ac:dyDescent="0.25">
      <c r="D143" s="4"/>
      <c r="E143" s="37">
        <f>ROUND(E39*0.9, 3)</f>
        <v>0</v>
      </c>
      <c r="F143" s="37">
        <f t="shared" ref="F143:AF143" si="20">ROUND(F39*0.9, 3)</f>
        <v>0</v>
      </c>
      <c r="G143" s="37">
        <f t="shared" si="20"/>
        <v>0</v>
      </c>
      <c r="H143" s="37">
        <f t="shared" si="20"/>
        <v>0</v>
      </c>
      <c r="I143" s="37">
        <f t="shared" si="20"/>
        <v>0</v>
      </c>
      <c r="J143" s="37">
        <f t="shared" si="20"/>
        <v>0</v>
      </c>
      <c r="K143" s="37">
        <f t="shared" si="20"/>
        <v>0</v>
      </c>
      <c r="L143" s="37">
        <f t="shared" si="20"/>
        <v>0</v>
      </c>
      <c r="M143" s="37">
        <f t="shared" si="20"/>
        <v>0</v>
      </c>
      <c r="N143" s="37">
        <f t="shared" si="20"/>
        <v>0</v>
      </c>
      <c r="O143" s="37">
        <f t="shared" si="20"/>
        <v>0</v>
      </c>
      <c r="P143" s="37">
        <f t="shared" si="20"/>
        <v>0</v>
      </c>
      <c r="Q143" s="37">
        <f t="shared" si="20"/>
        <v>0</v>
      </c>
      <c r="R143" s="37">
        <f t="shared" si="20"/>
        <v>0</v>
      </c>
      <c r="S143" s="37">
        <f t="shared" si="20"/>
        <v>0</v>
      </c>
      <c r="T143" s="37">
        <f t="shared" si="20"/>
        <v>0</v>
      </c>
      <c r="U143" s="37"/>
      <c r="V143" s="37">
        <f t="shared" si="20"/>
        <v>0</v>
      </c>
      <c r="W143" s="37">
        <f t="shared" si="20"/>
        <v>0</v>
      </c>
      <c r="X143" s="37">
        <f t="shared" si="20"/>
        <v>0</v>
      </c>
      <c r="Y143" s="37">
        <f t="shared" si="20"/>
        <v>0</v>
      </c>
      <c r="Z143" s="37">
        <f t="shared" si="20"/>
        <v>0</v>
      </c>
      <c r="AA143" s="37">
        <f t="shared" si="20"/>
        <v>0</v>
      </c>
      <c r="AB143" s="37">
        <f t="shared" si="20"/>
        <v>0</v>
      </c>
      <c r="AC143" s="37">
        <f t="shared" si="20"/>
        <v>0</v>
      </c>
      <c r="AD143" s="37">
        <f t="shared" si="20"/>
        <v>0</v>
      </c>
      <c r="AE143" s="37">
        <f t="shared" si="20"/>
        <v>0</v>
      </c>
      <c r="AF143" s="37">
        <f t="shared" si="20"/>
        <v>0</v>
      </c>
    </row>
    <row r="144" spans="4:32" hidden="1" x14ac:dyDescent="0.25">
      <c r="D144" s="4"/>
      <c r="E144" s="37">
        <f>COUNTIF(E42:E141, "&gt;"&amp;E142)+COUNTIF(E42:E141, "&lt;"&amp;E143)</f>
        <v>0</v>
      </c>
      <c r="F144" s="37">
        <f t="shared" ref="F144:AF144" si="21">COUNTIF(F42:F141, "&gt;"&amp;F142)+COUNTIF(F42:F141, "&lt;"&amp;F143)</f>
        <v>0</v>
      </c>
      <c r="G144" s="37">
        <f t="shared" si="21"/>
        <v>0</v>
      </c>
      <c r="H144" s="37">
        <f t="shared" si="21"/>
        <v>0</v>
      </c>
      <c r="I144" s="37">
        <f t="shared" si="21"/>
        <v>0</v>
      </c>
      <c r="J144" s="37">
        <f t="shared" si="21"/>
        <v>0</v>
      </c>
      <c r="K144" s="37">
        <f t="shared" si="21"/>
        <v>0</v>
      </c>
      <c r="L144" s="37">
        <f t="shared" si="21"/>
        <v>0</v>
      </c>
      <c r="M144" s="37">
        <f t="shared" si="21"/>
        <v>0</v>
      </c>
      <c r="N144" s="37">
        <f t="shared" si="21"/>
        <v>0</v>
      </c>
      <c r="O144" s="37">
        <f t="shared" si="21"/>
        <v>0</v>
      </c>
      <c r="P144" s="37">
        <f t="shared" si="21"/>
        <v>0</v>
      </c>
      <c r="Q144" s="37">
        <f t="shared" si="21"/>
        <v>0</v>
      </c>
      <c r="R144" s="37">
        <f t="shared" si="21"/>
        <v>0</v>
      </c>
      <c r="S144" s="37">
        <f t="shared" si="21"/>
        <v>0</v>
      </c>
      <c r="T144" s="37">
        <f t="shared" si="21"/>
        <v>0</v>
      </c>
      <c r="U144" s="37"/>
      <c r="V144" s="37">
        <f t="shared" si="21"/>
        <v>0</v>
      </c>
      <c r="W144" s="37">
        <f t="shared" si="21"/>
        <v>0</v>
      </c>
      <c r="X144" s="37">
        <f t="shared" si="21"/>
        <v>0</v>
      </c>
      <c r="Y144" s="37">
        <f t="shared" si="21"/>
        <v>0</v>
      </c>
      <c r="Z144" s="37">
        <f t="shared" si="21"/>
        <v>0</v>
      </c>
      <c r="AA144" s="37">
        <f t="shared" si="21"/>
        <v>0</v>
      </c>
      <c r="AB144" s="37">
        <f t="shared" si="21"/>
        <v>0</v>
      </c>
      <c r="AC144" s="37">
        <f t="shared" si="21"/>
        <v>0</v>
      </c>
      <c r="AD144" s="37">
        <f t="shared" si="21"/>
        <v>0</v>
      </c>
      <c r="AE144" s="37">
        <f t="shared" si="21"/>
        <v>0</v>
      </c>
      <c r="AF144" s="37">
        <f t="shared" si="21"/>
        <v>0</v>
      </c>
    </row>
  </sheetData>
  <mergeCells count="3">
    <mergeCell ref="D36:X36"/>
    <mergeCell ref="I1:K1"/>
    <mergeCell ref="Y3:Z3"/>
  </mergeCells>
  <conditionalFormatting sqref="E42:E141">
    <cfRule type="cellIs" dxfId="68" priority="68" operator="lessThan">
      <formula>$E$39*0.9</formula>
    </cfRule>
    <cfRule type="cellIs" dxfId="67" priority="69" operator="greaterThan">
      <formula>$E$39*1.1</formula>
    </cfRule>
  </conditionalFormatting>
  <conditionalFormatting sqref="F42:F141">
    <cfRule type="cellIs" dxfId="66" priority="66" operator="lessThan">
      <formula>$F$143</formula>
    </cfRule>
    <cfRule type="cellIs" dxfId="65" priority="67" operator="greaterThan">
      <formula>$F$142</formula>
    </cfRule>
  </conditionalFormatting>
  <conditionalFormatting sqref="G42:G141">
    <cfRule type="cellIs" dxfId="64" priority="64" operator="lessThan">
      <formula>$G$143</formula>
    </cfRule>
    <cfRule type="cellIs" dxfId="63" priority="65" operator="greaterThan">
      <formula>$G$142</formula>
    </cfRule>
  </conditionalFormatting>
  <conditionalFormatting sqref="H42:H141">
    <cfRule type="cellIs" dxfId="62" priority="62" operator="lessThan">
      <formula>$H$143</formula>
    </cfRule>
    <cfRule type="cellIs" dxfId="61" priority="63" operator="greaterThan">
      <formula>$H$142</formula>
    </cfRule>
  </conditionalFormatting>
  <conditionalFormatting sqref="I42:I141">
    <cfRule type="cellIs" dxfId="60" priority="60" operator="lessThan">
      <formula>$I$143</formula>
    </cfRule>
    <cfRule type="cellIs" dxfId="59" priority="61" operator="greaterThan">
      <formula>$I$142</formula>
    </cfRule>
  </conditionalFormatting>
  <conditionalFormatting sqref="J42:J141">
    <cfRule type="cellIs" dxfId="58" priority="58" operator="lessThan">
      <formula>$J$143</formula>
    </cfRule>
    <cfRule type="cellIs" dxfId="57" priority="59" operator="greaterThan">
      <formula>$J$142</formula>
    </cfRule>
  </conditionalFormatting>
  <conditionalFormatting sqref="K42:K141">
    <cfRule type="cellIs" dxfId="56" priority="56" operator="lessThan">
      <formula>$K$143</formula>
    </cfRule>
    <cfRule type="cellIs" dxfId="55" priority="57" operator="greaterThan">
      <formula>$K$142</formula>
    </cfRule>
  </conditionalFormatting>
  <conditionalFormatting sqref="L42:L141">
    <cfRule type="cellIs" dxfId="54" priority="54" operator="lessThan">
      <formula>$L$143</formula>
    </cfRule>
    <cfRule type="cellIs" dxfId="53" priority="55" operator="greaterThan">
      <formula>$L$142</formula>
    </cfRule>
  </conditionalFormatting>
  <conditionalFormatting sqref="M42:M141">
    <cfRule type="cellIs" dxfId="52" priority="52" operator="lessThan">
      <formula>$M$143</formula>
    </cfRule>
    <cfRule type="cellIs" dxfId="51" priority="53" operator="greaterThan">
      <formula>$M$142</formula>
    </cfRule>
  </conditionalFormatting>
  <conditionalFormatting sqref="N42:N141">
    <cfRule type="cellIs" dxfId="50" priority="50" operator="lessThan">
      <formula>$N$143</formula>
    </cfRule>
    <cfRule type="cellIs" dxfId="49" priority="51" operator="greaterThan">
      <formula>$N$142</formula>
    </cfRule>
  </conditionalFormatting>
  <conditionalFormatting sqref="O42:O141">
    <cfRule type="cellIs" dxfId="48" priority="48" operator="lessThan">
      <formula>$O$143</formula>
    </cfRule>
    <cfRule type="cellIs" dxfId="47" priority="49" operator="greaterThan">
      <formula>$O$142</formula>
    </cfRule>
  </conditionalFormatting>
  <conditionalFormatting sqref="P42:P141">
    <cfRule type="cellIs" dxfId="46" priority="46" operator="lessThan">
      <formula>$P$143</formula>
    </cfRule>
    <cfRule type="cellIs" dxfId="45" priority="47" operator="greaterThan">
      <formula>$P$142</formula>
    </cfRule>
  </conditionalFormatting>
  <conditionalFormatting sqref="Q42:Q141">
    <cfRule type="cellIs" dxfId="44" priority="44" operator="lessThan">
      <formula>$Q$143</formula>
    </cfRule>
    <cfRule type="cellIs" dxfId="43" priority="45" operator="greaterThan">
      <formula>$Q$142</formula>
    </cfRule>
  </conditionalFormatting>
  <conditionalFormatting sqref="R42:R141">
    <cfRule type="cellIs" dxfId="42" priority="42" operator="lessThan">
      <formula>$R$143</formula>
    </cfRule>
    <cfRule type="cellIs" dxfId="41" priority="43" operator="greaterThan">
      <formula>$R$142</formula>
    </cfRule>
  </conditionalFormatting>
  <conditionalFormatting sqref="S42:S141">
    <cfRule type="cellIs" dxfId="40" priority="40" operator="lessThan">
      <formula>$S$143</formula>
    </cfRule>
    <cfRule type="cellIs" dxfId="39" priority="41" operator="greaterThan">
      <formula>$S$142</formula>
    </cfRule>
  </conditionalFormatting>
  <conditionalFormatting sqref="T42:U141">
    <cfRule type="cellIs" dxfId="38" priority="38" operator="lessThan">
      <formula>$T$143</formula>
    </cfRule>
    <cfRule type="cellIs" dxfId="37" priority="39" operator="greaterThan">
      <formula>$T$142</formula>
    </cfRule>
  </conditionalFormatting>
  <conditionalFormatting sqref="V42:V141">
    <cfRule type="cellIs" dxfId="36" priority="36" operator="lessThan">
      <formula>$V$143</formula>
    </cfRule>
    <cfRule type="cellIs" dxfId="35" priority="37" operator="greaterThan">
      <formula>$V$142</formula>
    </cfRule>
  </conditionalFormatting>
  <conditionalFormatting sqref="E42:V141">
    <cfRule type="cellIs" dxfId="34" priority="35" operator="equal">
      <formula>0</formula>
    </cfRule>
  </conditionalFormatting>
  <conditionalFormatting sqref="W42:W141">
    <cfRule type="cellIs" dxfId="33" priority="33" operator="lessThan">
      <formula>$V$143</formula>
    </cfRule>
    <cfRule type="cellIs" dxfId="32" priority="34" operator="greaterThan">
      <formula>$V$142</formula>
    </cfRule>
  </conditionalFormatting>
  <conditionalFormatting sqref="W42:W141">
    <cfRule type="cellIs" dxfId="31" priority="32" operator="equal">
      <formula>0</formula>
    </cfRule>
  </conditionalFormatting>
  <conditionalFormatting sqref="X42:X141">
    <cfRule type="cellIs" dxfId="30" priority="30" operator="lessThan">
      <formula>$V$143</formula>
    </cfRule>
    <cfRule type="cellIs" dxfId="29" priority="31" operator="greaterThan">
      <formula>$V$142</formula>
    </cfRule>
  </conditionalFormatting>
  <conditionalFormatting sqref="X42:X141">
    <cfRule type="cellIs" dxfId="28" priority="29" operator="equal">
      <formula>0</formula>
    </cfRule>
  </conditionalFormatting>
  <conditionalFormatting sqref="Y42:Y141">
    <cfRule type="cellIs" dxfId="27" priority="27" operator="lessThan">
      <formula>$V$143</formula>
    </cfRule>
    <cfRule type="cellIs" dxfId="26" priority="28" operator="greaterThan">
      <formula>$V$142</formula>
    </cfRule>
  </conditionalFormatting>
  <conditionalFormatting sqref="Y42:Y141">
    <cfRule type="cellIs" dxfId="25" priority="26" operator="equal">
      <formula>0</formula>
    </cfRule>
  </conditionalFormatting>
  <conditionalFormatting sqref="Z42:Z141">
    <cfRule type="cellIs" dxfId="24" priority="24" operator="lessThan">
      <formula>$V$143</formula>
    </cfRule>
    <cfRule type="cellIs" dxfId="23" priority="25" operator="greaterThan">
      <formula>$V$142</formula>
    </cfRule>
  </conditionalFormatting>
  <conditionalFormatting sqref="Z42:Z141">
    <cfRule type="cellIs" dxfId="22" priority="23" operator="equal">
      <formula>0</formula>
    </cfRule>
  </conditionalFormatting>
  <conditionalFormatting sqref="AA42:AA141">
    <cfRule type="cellIs" dxfId="21" priority="21" operator="lessThan">
      <formula>$V$143</formula>
    </cfRule>
    <cfRule type="cellIs" dxfId="20" priority="22" operator="greaterThan">
      <formula>$V$142</formula>
    </cfRule>
  </conditionalFormatting>
  <conditionalFormatting sqref="AA42:AA141">
    <cfRule type="cellIs" dxfId="19" priority="20" operator="equal">
      <formula>0</formula>
    </cfRule>
  </conditionalFormatting>
  <conditionalFormatting sqref="AB42:AB141">
    <cfRule type="cellIs" dxfId="18" priority="18" operator="lessThan">
      <formula>$V$143</formula>
    </cfRule>
    <cfRule type="cellIs" dxfId="17" priority="19" operator="greaterThan">
      <formula>$V$142</formula>
    </cfRule>
  </conditionalFormatting>
  <conditionalFormatting sqref="AB42:AB141">
    <cfRule type="cellIs" dxfId="16" priority="17" operator="equal">
      <formula>0</formula>
    </cfRule>
  </conditionalFormatting>
  <conditionalFormatting sqref="AC42:AC141">
    <cfRule type="cellIs" dxfId="15" priority="15" operator="lessThan">
      <formula>$V$143</formula>
    </cfRule>
    <cfRule type="cellIs" dxfId="14" priority="16" operator="greaterThan">
      <formula>$V$142</formula>
    </cfRule>
  </conditionalFormatting>
  <conditionalFormatting sqref="AC42:AC141">
    <cfRule type="cellIs" dxfId="13" priority="14" operator="equal">
      <formula>0</formula>
    </cfRule>
  </conditionalFormatting>
  <conditionalFormatting sqref="AD42:AD141">
    <cfRule type="cellIs" dxfId="12" priority="12" operator="lessThan">
      <formula>$V$143</formula>
    </cfRule>
    <cfRule type="cellIs" dxfId="11" priority="13" operator="greaterThan">
      <formula>$V$142</formula>
    </cfRule>
  </conditionalFormatting>
  <conditionalFormatting sqref="AD42:AD141">
    <cfRule type="cellIs" dxfId="10" priority="11" operator="equal">
      <formula>0</formula>
    </cfRule>
  </conditionalFormatting>
  <conditionalFormatting sqref="AE42:AE141">
    <cfRule type="cellIs" dxfId="9" priority="9" operator="lessThan">
      <formula>$V$143</formula>
    </cfRule>
    <cfRule type="cellIs" dxfId="8" priority="10" operator="greaterThan">
      <formula>$V$142</formula>
    </cfRule>
  </conditionalFormatting>
  <conditionalFormatting sqref="AE42:AE141">
    <cfRule type="cellIs" dxfId="7" priority="8" operator="equal">
      <formula>0</formula>
    </cfRule>
  </conditionalFormatting>
  <conditionalFormatting sqref="AF42:AF141">
    <cfRule type="cellIs" dxfId="6" priority="6" operator="lessThan">
      <formula>$V$143</formula>
    </cfRule>
    <cfRule type="cellIs" dxfId="5" priority="7" operator="greaterThan">
      <formula>$V$142</formula>
    </cfRule>
  </conditionalFormatting>
  <conditionalFormatting sqref="AF42:AF141">
    <cfRule type="cellIs" dxfId="4" priority="5" operator="equal">
      <formula>0</formula>
    </cfRule>
  </conditionalFormatting>
  <conditionalFormatting sqref="I1:K1">
    <cfRule type="cellIs" dxfId="3" priority="4" operator="equal">
      <formula>0</formula>
    </cfRule>
  </conditionalFormatting>
  <conditionalFormatting sqref="X5:X32">
    <cfRule type="cellIs" dxfId="2" priority="3" operator="equal">
      <formula>0</formula>
    </cfRule>
  </conditionalFormatting>
  <conditionalFormatting sqref="Z5:Z32">
    <cfRule type="containsErrors" dxfId="1" priority="2">
      <formula>ISERROR(Z5)</formula>
    </cfRule>
  </conditionalFormatting>
  <conditionalFormatting sqref="AH1:AL1048576">
    <cfRule type="containsErrors" dxfId="0" priority="1">
      <formula>ISERROR(AH1)</formula>
    </cfRule>
  </conditionalFormatting>
  <dataValidations count="2">
    <dataValidation type="decimal" allowBlank="1" showInputMessage="1" showErrorMessage="1" errorTitle="Body weight entry" error="Please enter body weights in kg units_x000a_" sqref="E42:AF141" xr:uid="{00000000-0002-0000-0100-000000000000}">
      <formula1>0</formula1>
      <formula2>10</formula2>
    </dataValidation>
    <dataValidation allowBlank="1" showInputMessage="1" showErrorMessage="1" errorTitle="Select breed to fill standard" sqref="W3:X32" xr:uid="{00000000-0002-0000-0100-000001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Standards!$AD$1:$AD$7</xm:f>
          </x14:formula1>
          <xm:sqref>I1:K1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99"/>
  <sheetViews>
    <sheetView tabSelected="1" zoomScaleNormal="100" workbookViewId="0">
      <selection activeCell="AD9" sqref="AD9"/>
    </sheetView>
  </sheetViews>
  <sheetFormatPr defaultRowHeight="15" x14ac:dyDescent="0.25"/>
  <cols>
    <col min="1" max="1" width="6.7109375" style="72" bestFit="1" customWidth="1"/>
    <col min="2" max="2" width="5" style="72" bestFit="1" customWidth="1"/>
    <col min="3" max="3" width="2" style="72" bestFit="1" customWidth="1"/>
    <col min="4" max="4" width="5" style="72" bestFit="1" customWidth="1"/>
    <col min="5" max="5" width="4.42578125" style="72" customWidth="1"/>
    <col min="6" max="6" width="6.5703125" style="72" bestFit="1" customWidth="1"/>
    <col min="7" max="7" width="2" style="72" bestFit="1" customWidth="1"/>
    <col min="8" max="8" width="6.5703125" style="72" bestFit="1" customWidth="1"/>
    <col min="9" max="9" width="7.7109375" customWidth="1"/>
    <col min="10" max="10" width="6.7109375" style="72" bestFit="1" customWidth="1"/>
    <col min="11" max="11" width="5" bestFit="1" customWidth="1"/>
    <col min="12" max="12" width="2" bestFit="1" customWidth="1"/>
    <col min="13" max="13" width="5" bestFit="1" customWidth="1"/>
    <col min="14" max="14" width="6" customWidth="1"/>
    <col min="15" max="15" width="5.5703125" bestFit="1" customWidth="1"/>
    <col min="16" max="16" width="2" bestFit="1" customWidth="1"/>
    <col min="17" max="17" width="5.5703125" bestFit="1" customWidth="1"/>
    <col min="18" max="18" width="7.7109375" customWidth="1"/>
    <col min="19" max="19" width="6.7109375" style="72" bestFit="1" customWidth="1"/>
    <col min="20" max="20" width="5" bestFit="1" customWidth="1"/>
    <col min="21" max="21" width="2" bestFit="1" customWidth="1"/>
    <col min="22" max="22" width="5" bestFit="1" customWidth="1"/>
    <col min="23" max="23" width="6" customWidth="1"/>
    <col min="24" max="24" width="5.5703125" bestFit="1" customWidth="1"/>
    <col min="25" max="25" width="2" bestFit="1" customWidth="1"/>
    <col min="26" max="26" width="5.5703125" bestFit="1" customWidth="1"/>
    <col min="27" max="28" width="5.5703125" customWidth="1"/>
  </cols>
  <sheetData>
    <row r="1" spans="1:34" s="90" customFormat="1" x14ac:dyDescent="0.25">
      <c r="A1" s="89" t="s">
        <v>72</v>
      </c>
      <c r="B1" s="113" t="s">
        <v>75</v>
      </c>
      <c r="C1" s="113"/>
      <c r="D1" s="113"/>
      <c r="E1" s="113"/>
      <c r="F1" s="113"/>
      <c r="G1" s="113"/>
      <c r="H1" s="114"/>
      <c r="J1" s="89" t="s">
        <v>72</v>
      </c>
      <c r="K1" s="113" t="s">
        <v>76</v>
      </c>
      <c r="L1" s="113"/>
      <c r="M1" s="113"/>
      <c r="N1" s="113"/>
      <c r="O1" s="113"/>
      <c r="P1" s="113"/>
      <c r="Q1" s="114"/>
      <c r="S1" s="89" t="s">
        <v>72</v>
      </c>
      <c r="T1" s="113" t="s">
        <v>89</v>
      </c>
      <c r="U1" s="113"/>
      <c r="V1" s="113"/>
      <c r="W1" s="113"/>
      <c r="X1" s="113"/>
      <c r="Y1" s="113"/>
      <c r="Z1" s="114"/>
      <c r="AA1" s="99"/>
      <c r="AB1" s="99"/>
      <c r="AD1" s="90" t="s">
        <v>81</v>
      </c>
    </row>
    <row r="2" spans="1:34" s="90" customFormat="1" x14ac:dyDescent="0.25">
      <c r="A2" s="91" t="s">
        <v>73</v>
      </c>
      <c r="B2" s="92" t="s">
        <v>3</v>
      </c>
      <c r="C2" s="93" t="s">
        <v>74</v>
      </c>
      <c r="D2" s="92" t="s">
        <v>3</v>
      </c>
      <c r="E2" s="92"/>
      <c r="F2" s="92" t="s">
        <v>87</v>
      </c>
      <c r="G2" s="93" t="s">
        <v>74</v>
      </c>
      <c r="H2" s="94" t="s">
        <v>87</v>
      </c>
      <c r="J2" s="91" t="s">
        <v>73</v>
      </c>
      <c r="K2" s="92" t="s">
        <v>3</v>
      </c>
      <c r="L2" s="93" t="s">
        <v>74</v>
      </c>
      <c r="M2" s="92" t="s">
        <v>3</v>
      </c>
      <c r="N2" s="92"/>
      <c r="O2" s="92" t="s">
        <v>87</v>
      </c>
      <c r="P2" s="93" t="s">
        <v>74</v>
      </c>
      <c r="Q2" s="94" t="s">
        <v>87</v>
      </c>
      <c r="S2" s="91" t="s">
        <v>73</v>
      </c>
      <c r="T2" s="92" t="s">
        <v>3</v>
      </c>
      <c r="U2" s="93" t="s">
        <v>74</v>
      </c>
      <c r="V2" s="92" t="s">
        <v>3</v>
      </c>
      <c r="W2" s="92"/>
      <c r="X2" s="92" t="s">
        <v>87</v>
      </c>
      <c r="Y2" s="93" t="s">
        <v>74</v>
      </c>
      <c r="Z2" s="94" t="s">
        <v>87</v>
      </c>
      <c r="AA2" s="92"/>
      <c r="AB2" s="92"/>
      <c r="AD2" s="90" t="s">
        <v>77</v>
      </c>
    </row>
    <row r="3" spans="1:34" x14ac:dyDescent="0.25">
      <c r="A3" s="73">
        <v>1</v>
      </c>
      <c r="B3" s="115">
        <v>70</v>
      </c>
      <c r="C3" s="116" t="s">
        <v>74</v>
      </c>
      <c r="D3" s="116">
        <v>80</v>
      </c>
      <c r="E3" s="74"/>
      <c r="F3" s="76">
        <f>CONVERT(B3, "g", "lbm")</f>
        <v>0.1543235835294143</v>
      </c>
      <c r="G3" s="74" t="str">
        <f>C3</f>
        <v>–</v>
      </c>
      <c r="H3" s="77">
        <f>CONVERT(D3, "g", "lbm")</f>
        <v>0.17636980974790206</v>
      </c>
      <c r="J3" s="73">
        <v>1</v>
      </c>
      <c r="K3" s="121">
        <v>60</v>
      </c>
      <c r="L3" s="72" t="s">
        <v>74</v>
      </c>
      <c r="M3" s="122">
        <v>73</v>
      </c>
      <c r="N3" s="75"/>
      <c r="O3" s="76">
        <f>CONVERT(K3, "g", "lbm")</f>
        <v>0.13227735731092655</v>
      </c>
      <c r="P3" s="74" t="str">
        <f>L3</f>
        <v>–</v>
      </c>
      <c r="Q3" s="77">
        <f>CONVERT(M3, "g", "lbm")</f>
        <v>0.16093745139496063</v>
      </c>
      <c r="S3" s="73">
        <v>1</v>
      </c>
      <c r="T3" s="75">
        <v>70</v>
      </c>
      <c r="U3" s="75" t="s">
        <v>74</v>
      </c>
      <c r="V3" s="75">
        <v>80</v>
      </c>
      <c r="W3" s="75"/>
      <c r="X3" s="76">
        <f>CONVERT(T3, "g", "lbm")</f>
        <v>0.1543235835294143</v>
      </c>
      <c r="Y3" s="74" t="str">
        <f>U3</f>
        <v>–</v>
      </c>
      <c r="Z3" s="77">
        <f>CONVERT(V3, "g", "lbm")</f>
        <v>0.17636980974790206</v>
      </c>
      <c r="AA3" s="76"/>
      <c r="AB3" s="76"/>
      <c r="AD3" s="84" t="s">
        <v>78</v>
      </c>
    </row>
    <row r="4" spans="1:34" x14ac:dyDescent="0.25">
      <c r="A4" s="73">
        <v>2</v>
      </c>
      <c r="B4" s="115">
        <v>110</v>
      </c>
      <c r="C4" s="116" t="s">
        <v>74</v>
      </c>
      <c r="D4" s="116">
        <v>140</v>
      </c>
      <c r="E4" s="74"/>
      <c r="F4" s="76">
        <f t="shared" ref="F4:F67" si="0">CONVERT(B4, "g", "lbm")</f>
        <v>0.24250848840336534</v>
      </c>
      <c r="G4" s="74" t="str">
        <f t="shared" ref="G4:G19" si="1">C4</f>
        <v>–</v>
      </c>
      <c r="H4" s="77">
        <f t="shared" ref="H4:H67" si="2">CONVERT(D4, "g", "lbm")</f>
        <v>0.30864716705882861</v>
      </c>
      <c r="J4" s="73">
        <v>2</v>
      </c>
      <c r="K4" s="121">
        <v>100</v>
      </c>
      <c r="L4" s="72" t="s">
        <v>74</v>
      </c>
      <c r="M4" s="122">
        <v>118</v>
      </c>
      <c r="N4" s="75"/>
      <c r="O4" s="76">
        <f t="shared" ref="O4:O67" si="3">CONVERT(K4, "g", "lbm")</f>
        <v>0.22046226218487758</v>
      </c>
      <c r="P4" s="74" t="str">
        <f t="shared" ref="P4:P19" si="4">L4</f>
        <v>–</v>
      </c>
      <c r="Q4" s="77">
        <f t="shared" ref="Q4:Q67" si="5">CONVERT(M4, "g", "lbm")</f>
        <v>0.26014546937815552</v>
      </c>
      <c r="S4" s="73">
        <v>2</v>
      </c>
      <c r="T4" s="75">
        <v>120</v>
      </c>
      <c r="U4" s="75" t="s">
        <v>74</v>
      </c>
      <c r="V4" s="75">
        <v>130</v>
      </c>
      <c r="W4" s="75"/>
      <c r="X4" s="76">
        <f t="shared" ref="X4:X67" si="6">CONVERT(T4, "g", "lbm")</f>
        <v>0.26455471462185309</v>
      </c>
      <c r="Y4" s="74" t="str">
        <f t="shared" ref="Y4:Y19" si="7">U4</f>
        <v>–</v>
      </c>
      <c r="Z4" s="77">
        <f t="shared" ref="Z4:Z67" si="8">CONVERT(V4, "g", "lbm")</f>
        <v>0.28660094084034082</v>
      </c>
      <c r="AA4" s="76"/>
      <c r="AB4" s="76"/>
      <c r="AD4" t="s">
        <v>88</v>
      </c>
    </row>
    <row r="5" spans="1:34" x14ac:dyDescent="0.25">
      <c r="A5" s="73">
        <v>3</v>
      </c>
      <c r="B5" s="115">
        <v>180</v>
      </c>
      <c r="C5" s="116" t="s">
        <v>74</v>
      </c>
      <c r="D5" s="116">
        <v>210</v>
      </c>
      <c r="E5" s="74"/>
      <c r="F5" s="76">
        <f t="shared" si="0"/>
        <v>0.39683207193277964</v>
      </c>
      <c r="G5" s="74" t="str">
        <f t="shared" si="1"/>
        <v>–</v>
      </c>
      <c r="H5" s="77">
        <f t="shared" si="2"/>
        <v>0.46297075058824289</v>
      </c>
      <c r="J5" s="73">
        <v>3</v>
      </c>
      <c r="K5" s="121">
        <v>150</v>
      </c>
      <c r="L5" s="72" t="s">
        <v>74</v>
      </c>
      <c r="M5" s="122">
        <v>181</v>
      </c>
      <c r="N5" s="75"/>
      <c r="O5" s="76">
        <f t="shared" si="3"/>
        <v>0.33069339327731634</v>
      </c>
      <c r="P5" s="74" t="str">
        <f t="shared" si="4"/>
        <v>–</v>
      </c>
      <c r="Q5" s="77">
        <f t="shared" si="5"/>
        <v>0.39903669455462842</v>
      </c>
      <c r="S5" s="73">
        <v>3</v>
      </c>
      <c r="T5" s="75">
        <v>180</v>
      </c>
      <c r="U5" s="75" t="s">
        <v>74</v>
      </c>
      <c r="V5" s="75">
        <v>190</v>
      </c>
      <c r="W5" s="75"/>
      <c r="X5" s="76">
        <f t="shared" si="6"/>
        <v>0.39683207193277964</v>
      </c>
      <c r="Y5" s="74" t="str">
        <f t="shared" si="7"/>
        <v>–</v>
      </c>
      <c r="Z5" s="77">
        <f t="shared" si="8"/>
        <v>0.41887829815126737</v>
      </c>
      <c r="AA5" s="76"/>
      <c r="AB5" s="76"/>
    </row>
    <row r="6" spans="1:34" x14ac:dyDescent="0.25">
      <c r="A6" s="73">
        <v>4</v>
      </c>
      <c r="B6" s="115">
        <v>260</v>
      </c>
      <c r="C6" s="116" t="s">
        <v>74</v>
      </c>
      <c r="D6" s="116">
        <v>310</v>
      </c>
      <c r="E6" s="74"/>
      <c r="F6" s="76">
        <f t="shared" si="0"/>
        <v>0.57320188168068165</v>
      </c>
      <c r="G6" s="74" t="str">
        <f t="shared" si="1"/>
        <v>–</v>
      </c>
      <c r="H6" s="77">
        <f t="shared" si="2"/>
        <v>0.68343301277312052</v>
      </c>
      <c r="J6" s="73">
        <v>4</v>
      </c>
      <c r="K6" s="121">
        <v>200</v>
      </c>
      <c r="L6" s="72" t="s">
        <v>74</v>
      </c>
      <c r="M6" s="122">
        <v>259</v>
      </c>
      <c r="N6" s="75"/>
      <c r="O6" s="76">
        <f t="shared" si="3"/>
        <v>0.44092452436975516</v>
      </c>
      <c r="P6" s="74" t="str">
        <f t="shared" si="4"/>
        <v>–</v>
      </c>
      <c r="Q6" s="77">
        <f t="shared" si="5"/>
        <v>0.57099725905883292</v>
      </c>
      <c r="S6" s="73">
        <v>4</v>
      </c>
      <c r="T6" s="75">
        <v>250</v>
      </c>
      <c r="U6" s="75" t="s">
        <v>74</v>
      </c>
      <c r="V6" s="75">
        <v>260</v>
      </c>
      <c r="W6" s="75"/>
      <c r="X6" s="76">
        <f t="shared" si="6"/>
        <v>0.55115565546219392</v>
      </c>
      <c r="Y6" s="74" t="str">
        <f t="shared" si="7"/>
        <v>–</v>
      </c>
      <c r="Z6" s="77">
        <f t="shared" si="8"/>
        <v>0.57320188168068165</v>
      </c>
      <c r="AA6" s="76"/>
      <c r="AB6" s="76"/>
    </row>
    <row r="7" spans="1:34" x14ac:dyDescent="0.25">
      <c r="A7" s="73">
        <v>5</v>
      </c>
      <c r="B7" s="115">
        <v>350</v>
      </c>
      <c r="C7" s="116" t="s">
        <v>74</v>
      </c>
      <c r="D7" s="116">
        <v>410</v>
      </c>
      <c r="E7" s="74"/>
      <c r="F7" s="76">
        <f t="shared" si="0"/>
        <v>0.77161791764707155</v>
      </c>
      <c r="G7" s="74" t="str">
        <f t="shared" si="1"/>
        <v>–</v>
      </c>
      <c r="H7" s="77">
        <f t="shared" si="2"/>
        <v>0.90389527495799804</v>
      </c>
      <c r="J7" s="73">
        <v>5</v>
      </c>
      <c r="K7" s="121">
        <v>290</v>
      </c>
      <c r="L7" s="72" t="s">
        <v>74</v>
      </c>
      <c r="M7" s="122">
        <v>349</v>
      </c>
      <c r="N7" s="75"/>
      <c r="O7" s="76">
        <f t="shared" si="3"/>
        <v>0.63934056033614495</v>
      </c>
      <c r="P7" s="74" t="str">
        <f t="shared" si="4"/>
        <v>–</v>
      </c>
      <c r="Q7" s="77">
        <f t="shared" si="5"/>
        <v>0.76941329502522271</v>
      </c>
      <c r="S7" s="73">
        <v>5</v>
      </c>
      <c r="T7" s="75">
        <v>320</v>
      </c>
      <c r="U7" s="75" t="s">
        <v>74</v>
      </c>
      <c r="V7" s="75">
        <v>350</v>
      </c>
      <c r="W7" s="75"/>
      <c r="X7" s="76">
        <f t="shared" si="6"/>
        <v>0.70547923899160825</v>
      </c>
      <c r="Y7" s="74" t="str">
        <f t="shared" si="7"/>
        <v>–</v>
      </c>
      <c r="Z7" s="77">
        <f t="shared" si="8"/>
        <v>0.77161791764707155</v>
      </c>
      <c r="AA7" s="76"/>
      <c r="AB7" s="76"/>
    </row>
    <row r="8" spans="1:34" x14ac:dyDescent="0.25">
      <c r="A8" s="73">
        <v>6</v>
      </c>
      <c r="B8" s="115">
        <v>460</v>
      </c>
      <c r="C8" s="116" t="s">
        <v>74</v>
      </c>
      <c r="D8" s="116">
        <v>510</v>
      </c>
      <c r="E8" s="74"/>
      <c r="F8" s="76">
        <f t="shared" si="0"/>
        <v>1.0141264060504369</v>
      </c>
      <c r="G8" s="74" t="str">
        <f t="shared" si="1"/>
        <v>–</v>
      </c>
      <c r="H8" s="77">
        <f t="shared" si="2"/>
        <v>1.1243575371428756</v>
      </c>
      <c r="J8" s="73">
        <v>6</v>
      </c>
      <c r="K8" s="121">
        <v>372</v>
      </c>
      <c r="L8" s="72" t="s">
        <v>74</v>
      </c>
      <c r="M8" s="122">
        <v>440</v>
      </c>
      <c r="N8" s="75"/>
      <c r="O8" s="76">
        <f t="shared" si="3"/>
        <v>0.82011961532774458</v>
      </c>
      <c r="P8" s="74" t="str">
        <f t="shared" si="4"/>
        <v>–</v>
      </c>
      <c r="Q8" s="77">
        <f t="shared" si="5"/>
        <v>0.97003395361346134</v>
      </c>
      <c r="S8" s="73">
        <v>6</v>
      </c>
      <c r="T8" s="75">
        <v>410</v>
      </c>
      <c r="U8" s="75" t="s">
        <v>74</v>
      </c>
      <c r="V8" s="75">
        <v>440</v>
      </c>
      <c r="W8" s="75"/>
      <c r="X8" s="76">
        <f t="shared" si="6"/>
        <v>0.90389527495799804</v>
      </c>
      <c r="Y8" s="74" t="str">
        <f t="shared" si="7"/>
        <v>–</v>
      </c>
      <c r="Z8" s="77">
        <f t="shared" si="8"/>
        <v>0.97003395361346134</v>
      </c>
      <c r="AA8" s="76"/>
      <c r="AB8" s="76"/>
    </row>
    <row r="9" spans="1:34" x14ac:dyDescent="0.25">
      <c r="A9" s="73">
        <v>7</v>
      </c>
      <c r="B9" s="115">
        <v>560</v>
      </c>
      <c r="C9" s="116" t="s">
        <v>74</v>
      </c>
      <c r="D9" s="116">
        <v>630</v>
      </c>
      <c r="E9" s="74"/>
      <c r="F9" s="76">
        <f t="shared" si="0"/>
        <v>1.2345886682353144</v>
      </c>
      <c r="G9" s="74" t="str">
        <f t="shared" si="1"/>
        <v>–</v>
      </c>
      <c r="H9" s="77">
        <f t="shared" si="2"/>
        <v>1.3889122517647288</v>
      </c>
      <c r="J9" s="73">
        <v>7</v>
      </c>
      <c r="K9" s="121">
        <v>472</v>
      </c>
      <c r="L9" s="72" t="s">
        <v>74</v>
      </c>
      <c r="M9" s="122">
        <v>531</v>
      </c>
      <c r="N9" s="75"/>
      <c r="O9" s="76">
        <f t="shared" si="3"/>
        <v>1.0405818775126221</v>
      </c>
      <c r="P9" s="74" t="str">
        <f t="shared" si="4"/>
        <v>–</v>
      </c>
      <c r="Q9" s="77">
        <f t="shared" si="5"/>
        <v>1.1706546122016999</v>
      </c>
      <c r="S9" s="73">
        <v>7</v>
      </c>
      <c r="T9" s="75">
        <v>510</v>
      </c>
      <c r="U9" s="75" t="s">
        <v>74</v>
      </c>
      <c r="V9" s="75">
        <v>550</v>
      </c>
      <c r="W9" s="75"/>
      <c r="X9" s="76">
        <f t="shared" si="6"/>
        <v>1.1243575371428756</v>
      </c>
      <c r="Y9" s="74" t="str">
        <f t="shared" si="7"/>
        <v>–</v>
      </c>
      <c r="Z9" s="77">
        <f t="shared" si="8"/>
        <v>1.2125424420168267</v>
      </c>
      <c r="AA9" s="76"/>
      <c r="AB9" s="76"/>
    </row>
    <row r="10" spans="1:34" x14ac:dyDescent="0.25">
      <c r="A10" s="73">
        <v>8</v>
      </c>
      <c r="B10" s="115">
        <v>670</v>
      </c>
      <c r="C10" s="116" t="s">
        <v>74</v>
      </c>
      <c r="D10" s="116">
        <v>750</v>
      </c>
      <c r="E10" s="74"/>
      <c r="F10" s="76">
        <f t="shared" si="0"/>
        <v>1.4770971566386797</v>
      </c>
      <c r="G10" s="74" t="str">
        <f t="shared" si="1"/>
        <v>–</v>
      </c>
      <c r="H10" s="77">
        <f t="shared" si="2"/>
        <v>1.6534669663865817</v>
      </c>
      <c r="J10" s="73">
        <v>8</v>
      </c>
      <c r="K10" s="121">
        <v>549</v>
      </c>
      <c r="L10" s="72" t="s">
        <v>74</v>
      </c>
      <c r="M10" s="122">
        <v>621</v>
      </c>
      <c r="N10" s="75"/>
      <c r="O10" s="76">
        <f t="shared" si="3"/>
        <v>1.2103378193949779</v>
      </c>
      <c r="P10" s="74" t="str">
        <f t="shared" si="4"/>
        <v>–</v>
      </c>
      <c r="Q10" s="77">
        <f t="shared" si="5"/>
        <v>1.3690706481680897</v>
      </c>
      <c r="S10" s="73">
        <v>8</v>
      </c>
      <c r="T10" s="75">
        <v>600</v>
      </c>
      <c r="U10" s="75" t="s">
        <v>74</v>
      </c>
      <c r="V10" s="75">
        <v>650</v>
      </c>
      <c r="W10" s="75"/>
      <c r="X10" s="76">
        <f t="shared" si="6"/>
        <v>1.3227735731092654</v>
      </c>
      <c r="Y10" s="74" t="str">
        <f t="shared" si="7"/>
        <v>–</v>
      </c>
      <c r="Z10" s="77">
        <f t="shared" si="8"/>
        <v>1.4330047042017042</v>
      </c>
      <c r="AA10" s="76"/>
      <c r="AB10" s="76"/>
    </row>
    <row r="11" spans="1:34" x14ac:dyDescent="0.25">
      <c r="A11" s="73">
        <v>9</v>
      </c>
      <c r="B11" s="115">
        <v>770</v>
      </c>
      <c r="C11" s="116" t="s">
        <v>74</v>
      </c>
      <c r="D11" s="116">
        <v>870</v>
      </c>
      <c r="E11" s="74"/>
      <c r="F11" s="76">
        <f t="shared" si="0"/>
        <v>1.6975594188235572</v>
      </c>
      <c r="G11" s="74" t="str">
        <f t="shared" si="1"/>
        <v>–</v>
      </c>
      <c r="H11" s="77">
        <f t="shared" si="2"/>
        <v>1.918021681008435</v>
      </c>
      <c r="J11" s="73">
        <v>9</v>
      </c>
      <c r="K11" s="121">
        <v>649</v>
      </c>
      <c r="L11" s="72" t="s">
        <v>74</v>
      </c>
      <c r="M11" s="122">
        <v>721</v>
      </c>
      <c r="N11" s="75"/>
      <c r="O11" s="76">
        <f t="shared" si="3"/>
        <v>1.4308000815798554</v>
      </c>
      <c r="P11" s="74" t="str">
        <f t="shared" si="4"/>
        <v>–</v>
      </c>
      <c r="Q11" s="77">
        <f t="shared" si="5"/>
        <v>1.5895329103529674</v>
      </c>
      <c r="S11" s="73">
        <v>9</v>
      </c>
      <c r="T11" s="75">
        <v>700</v>
      </c>
      <c r="U11" s="75" t="s">
        <v>74</v>
      </c>
      <c r="V11" s="75">
        <v>740</v>
      </c>
      <c r="W11" s="75"/>
      <c r="X11" s="76">
        <f t="shared" si="6"/>
        <v>1.5432358352941431</v>
      </c>
      <c r="Y11" s="74" t="str">
        <f t="shared" si="7"/>
        <v>–</v>
      </c>
      <c r="Z11" s="77">
        <f t="shared" si="8"/>
        <v>1.631420740168094</v>
      </c>
      <c r="AA11" s="76"/>
      <c r="AB11" s="76"/>
    </row>
    <row r="12" spans="1:34" x14ac:dyDescent="0.25">
      <c r="A12" s="73">
        <v>10</v>
      </c>
      <c r="B12" s="115">
        <v>880</v>
      </c>
      <c r="C12" s="116" t="s">
        <v>74</v>
      </c>
      <c r="D12" s="116">
        <v>990</v>
      </c>
      <c r="E12" s="74"/>
      <c r="F12" s="76">
        <f t="shared" si="0"/>
        <v>1.9400679072269227</v>
      </c>
      <c r="G12" s="74" t="str">
        <f t="shared" si="1"/>
        <v>–</v>
      </c>
      <c r="H12" s="77">
        <f t="shared" si="2"/>
        <v>2.1825763956302882</v>
      </c>
      <c r="J12" s="73">
        <v>10</v>
      </c>
      <c r="K12" s="121">
        <v>739</v>
      </c>
      <c r="L12" s="72" t="s">
        <v>74</v>
      </c>
      <c r="M12" s="122">
        <v>812</v>
      </c>
      <c r="N12" s="75"/>
      <c r="O12" s="76">
        <f t="shared" si="3"/>
        <v>1.6292161175462452</v>
      </c>
      <c r="P12" s="74" t="str">
        <f t="shared" si="4"/>
        <v>–</v>
      </c>
      <c r="Q12" s="77">
        <f t="shared" si="5"/>
        <v>1.7901535689412058</v>
      </c>
      <c r="S12" s="73">
        <v>10</v>
      </c>
      <c r="T12" s="75">
        <v>780</v>
      </c>
      <c r="U12" s="75" t="s">
        <v>74</v>
      </c>
      <c r="V12" s="75">
        <v>840</v>
      </c>
      <c r="W12" s="75"/>
      <c r="X12" s="76">
        <f t="shared" si="6"/>
        <v>1.7196056450420452</v>
      </c>
      <c r="Y12" s="74" t="str">
        <f t="shared" si="7"/>
        <v>–</v>
      </c>
      <c r="Z12" s="77">
        <f t="shared" si="8"/>
        <v>1.8518830023529715</v>
      </c>
      <c r="AA12" s="76"/>
      <c r="AB12" s="76"/>
    </row>
    <row r="13" spans="1:34" x14ac:dyDescent="0.25">
      <c r="A13" s="73">
        <v>11</v>
      </c>
      <c r="B13" s="115">
        <v>990</v>
      </c>
      <c r="C13" s="116" t="s">
        <v>74</v>
      </c>
      <c r="D13" s="116">
        <v>1100</v>
      </c>
      <c r="E13" s="74"/>
      <c r="F13" s="76">
        <f t="shared" si="0"/>
        <v>2.1825763956302882</v>
      </c>
      <c r="G13" s="74" t="str">
        <f t="shared" si="1"/>
        <v>–</v>
      </c>
      <c r="H13" s="77">
        <f t="shared" si="2"/>
        <v>2.4250848840336534</v>
      </c>
      <c r="J13" s="73">
        <v>11</v>
      </c>
      <c r="K13" s="121">
        <v>830</v>
      </c>
      <c r="L13" s="72" t="s">
        <v>74</v>
      </c>
      <c r="M13" s="122">
        <v>894</v>
      </c>
      <c r="N13" s="75"/>
      <c r="O13" s="76">
        <f t="shared" si="3"/>
        <v>1.8298367761344838</v>
      </c>
      <c r="P13" s="74" t="str">
        <f t="shared" si="4"/>
        <v>–</v>
      </c>
      <c r="Q13" s="77">
        <f t="shared" si="5"/>
        <v>1.9709326239328055</v>
      </c>
      <c r="S13" s="73">
        <v>11</v>
      </c>
      <c r="T13" s="75">
        <v>860</v>
      </c>
      <c r="U13" s="75" t="s">
        <v>74</v>
      </c>
      <c r="V13" s="75">
        <v>910</v>
      </c>
      <c r="W13" s="75"/>
      <c r="X13" s="76">
        <f t="shared" si="6"/>
        <v>1.8959754547899472</v>
      </c>
      <c r="Y13" s="74" t="str">
        <f t="shared" si="7"/>
        <v>–</v>
      </c>
      <c r="Z13" s="77">
        <f t="shared" si="8"/>
        <v>2.0062065858823859</v>
      </c>
      <c r="AA13" s="76"/>
      <c r="AB13" s="76"/>
      <c r="AF13" s="119"/>
      <c r="AH13" s="118"/>
    </row>
    <row r="14" spans="1:34" x14ac:dyDescent="0.25">
      <c r="A14" s="73">
        <v>12</v>
      </c>
      <c r="B14" s="115">
        <v>1090</v>
      </c>
      <c r="C14" s="116" t="s">
        <v>74</v>
      </c>
      <c r="D14" s="116">
        <v>1200</v>
      </c>
      <c r="E14" s="74"/>
      <c r="F14" s="76">
        <f t="shared" si="0"/>
        <v>2.4030386578151655</v>
      </c>
      <c r="G14" s="74" t="str">
        <f t="shared" si="1"/>
        <v>–</v>
      </c>
      <c r="H14" s="77">
        <f t="shared" si="2"/>
        <v>2.6455471462185307</v>
      </c>
      <c r="J14" s="73">
        <v>12</v>
      </c>
      <c r="K14" s="121">
        <v>921</v>
      </c>
      <c r="L14" s="72" t="s">
        <v>74</v>
      </c>
      <c r="M14" s="122">
        <v>971</v>
      </c>
      <c r="N14" s="75"/>
      <c r="O14" s="76">
        <f t="shared" si="3"/>
        <v>2.0304574347227224</v>
      </c>
      <c r="P14" s="74" t="str">
        <f t="shared" si="4"/>
        <v>–</v>
      </c>
      <c r="Q14" s="77">
        <f t="shared" si="5"/>
        <v>2.1406885658151613</v>
      </c>
      <c r="S14" s="73">
        <v>12</v>
      </c>
      <c r="T14" s="75">
        <v>920</v>
      </c>
      <c r="U14" s="75" t="s">
        <v>74</v>
      </c>
      <c r="V14" s="75">
        <v>990</v>
      </c>
      <c r="W14" s="75"/>
      <c r="X14" s="76">
        <f t="shared" si="6"/>
        <v>2.0282528121008738</v>
      </c>
      <c r="Y14" s="74" t="str">
        <f t="shared" si="7"/>
        <v>–</v>
      </c>
      <c r="Z14" s="77">
        <f t="shared" si="8"/>
        <v>2.1825763956302882</v>
      </c>
      <c r="AA14" s="76"/>
      <c r="AB14" s="76"/>
      <c r="AF14" s="119"/>
      <c r="AH14" s="118"/>
    </row>
    <row r="15" spans="1:34" x14ac:dyDescent="0.25">
      <c r="A15" s="73">
        <v>13</v>
      </c>
      <c r="B15" s="115">
        <v>1170</v>
      </c>
      <c r="C15" s="116" t="s">
        <v>74</v>
      </c>
      <c r="D15" s="116">
        <v>1290</v>
      </c>
      <c r="E15" s="74"/>
      <c r="F15" s="76">
        <f t="shared" si="0"/>
        <v>2.5794084675630677</v>
      </c>
      <c r="G15" s="74" t="str">
        <f t="shared" si="1"/>
        <v>–</v>
      </c>
      <c r="H15" s="77">
        <f t="shared" si="2"/>
        <v>2.8439631821849205</v>
      </c>
      <c r="J15" s="73">
        <v>13</v>
      </c>
      <c r="K15" s="121">
        <v>980</v>
      </c>
      <c r="L15" s="72" t="s">
        <v>74</v>
      </c>
      <c r="M15" s="122">
        <v>1039</v>
      </c>
      <c r="N15" s="75"/>
      <c r="O15" s="76">
        <f t="shared" si="3"/>
        <v>2.1605301694118002</v>
      </c>
      <c r="P15" s="74" t="str">
        <f t="shared" si="4"/>
        <v>–</v>
      </c>
      <c r="Q15" s="77">
        <f t="shared" si="5"/>
        <v>2.290602904100878</v>
      </c>
      <c r="S15" s="73">
        <v>13</v>
      </c>
      <c r="T15" s="75">
        <v>980</v>
      </c>
      <c r="U15" s="75" t="s">
        <v>74</v>
      </c>
      <c r="V15" s="75">
        <v>1050</v>
      </c>
      <c r="W15" s="75"/>
      <c r="X15" s="76">
        <f t="shared" si="6"/>
        <v>2.1605301694118002</v>
      </c>
      <c r="Y15" s="74" t="str">
        <f t="shared" si="7"/>
        <v>–</v>
      </c>
      <c r="Z15" s="77">
        <f t="shared" si="8"/>
        <v>2.3148537529412145</v>
      </c>
      <c r="AA15" s="76"/>
      <c r="AB15" s="76"/>
      <c r="AF15" s="119"/>
      <c r="AH15" s="118"/>
    </row>
    <row r="16" spans="1:34" x14ac:dyDescent="0.25">
      <c r="A16" s="73">
        <v>14</v>
      </c>
      <c r="B16" s="115">
        <v>1260</v>
      </c>
      <c r="C16" s="116" t="s">
        <v>74</v>
      </c>
      <c r="D16" s="116">
        <v>1360</v>
      </c>
      <c r="E16" s="74"/>
      <c r="F16" s="76">
        <f t="shared" si="0"/>
        <v>2.7778245035294575</v>
      </c>
      <c r="G16" s="74" t="str">
        <f t="shared" si="1"/>
        <v>–</v>
      </c>
      <c r="H16" s="77">
        <f t="shared" si="2"/>
        <v>2.9982867657143348</v>
      </c>
      <c r="J16" s="73">
        <v>14</v>
      </c>
      <c r="K16" s="121">
        <v>1039</v>
      </c>
      <c r="L16" s="72" t="s">
        <v>74</v>
      </c>
      <c r="M16" s="122">
        <v>1111</v>
      </c>
      <c r="N16" s="75"/>
      <c r="O16" s="76">
        <f t="shared" si="3"/>
        <v>2.290602904100878</v>
      </c>
      <c r="P16" s="74" t="str">
        <f t="shared" si="4"/>
        <v>–</v>
      </c>
      <c r="Q16" s="77">
        <f t="shared" si="5"/>
        <v>2.44933573287399</v>
      </c>
      <c r="S16" s="73">
        <v>14</v>
      </c>
      <c r="T16" s="75">
        <v>1030</v>
      </c>
      <c r="U16" s="75" t="s">
        <v>74</v>
      </c>
      <c r="V16" s="75">
        <v>1110</v>
      </c>
      <c r="W16" s="75"/>
      <c r="X16" s="76">
        <f t="shared" si="6"/>
        <v>2.2707613005042391</v>
      </c>
      <c r="Y16" s="74" t="str">
        <f t="shared" si="7"/>
        <v>–</v>
      </c>
      <c r="Z16" s="77">
        <f t="shared" si="8"/>
        <v>2.4471311102521409</v>
      </c>
      <c r="AA16" s="76"/>
      <c r="AB16" s="76"/>
      <c r="AF16" s="119"/>
      <c r="AH16" s="118"/>
    </row>
    <row r="17" spans="1:38" x14ac:dyDescent="0.25">
      <c r="A17" s="73">
        <v>15</v>
      </c>
      <c r="B17" s="115">
        <v>1340</v>
      </c>
      <c r="C17" s="116" t="s">
        <v>74</v>
      </c>
      <c r="D17" s="116">
        <v>1440</v>
      </c>
      <c r="E17" s="74"/>
      <c r="F17" s="76">
        <f t="shared" si="0"/>
        <v>2.9541943132773594</v>
      </c>
      <c r="G17" s="74" t="str">
        <f t="shared" si="1"/>
        <v>–</v>
      </c>
      <c r="H17" s="77">
        <f t="shared" si="2"/>
        <v>3.1746565754622371</v>
      </c>
      <c r="J17" s="73">
        <v>15</v>
      </c>
      <c r="K17" s="121">
        <v>1102</v>
      </c>
      <c r="L17" s="72" t="s">
        <v>74</v>
      </c>
      <c r="M17" s="122">
        <v>1161</v>
      </c>
      <c r="N17" s="75"/>
      <c r="O17" s="76">
        <f t="shared" si="3"/>
        <v>2.4294941292773506</v>
      </c>
      <c r="P17" s="74" t="str">
        <f t="shared" si="4"/>
        <v>–</v>
      </c>
      <c r="Q17" s="77">
        <f t="shared" si="5"/>
        <v>2.5595668639664284</v>
      </c>
      <c r="S17" s="73">
        <v>15</v>
      </c>
      <c r="T17" s="75">
        <v>1080</v>
      </c>
      <c r="U17" s="75" t="s">
        <v>74</v>
      </c>
      <c r="V17" s="75">
        <v>1160</v>
      </c>
      <c r="W17" s="75"/>
      <c r="X17" s="76">
        <f t="shared" si="6"/>
        <v>2.3809924315966779</v>
      </c>
      <c r="Y17" s="74" t="str">
        <f t="shared" si="7"/>
        <v>–</v>
      </c>
      <c r="Z17" s="77">
        <f t="shared" si="8"/>
        <v>2.5573622413445798</v>
      </c>
      <c r="AA17" s="76"/>
      <c r="AB17" s="76"/>
      <c r="AF17" s="119"/>
      <c r="AH17" s="118"/>
    </row>
    <row r="18" spans="1:38" x14ac:dyDescent="0.25">
      <c r="A18" s="73">
        <v>16</v>
      </c>
      <c r="B18" s="115">
        <v>1400</v>
      </c>
      <c r="C18" s="116" t="s">
        <v>74</v>
      </c>
      <c r="D18" s="116">
        <v>1500</v>
      </c>
      <c r="E18" s="74"/>
      <c r="F18" s="76">
        <f t="shared" si="0"/>
        <v>3.0864716705882862</v>
      </c>
      <c r="G18" s="74" t="str">
        <f t="shared" si="1"/>
        <v>–</v>
      </c>
      <c r="H18" s="77">
        <f t="shared" si="2"/>
        <v>3.3069339327731635</v>
      </c>
      <c r="J18" s="73">
        <v>16</v>
      </c>
      <c r="K18" s="121">
        <v>1152</v>
      </c>
      <c r="L18" s="72" t="s">
        <v>74</v>
      </c>
      <c r="M18" s="122">
        <v>1211</v>
      </c>
      <c r="N18" s="75"/>
      <c r="O18" s="76">
        <f t="shared" si="3"/>
        <v>2.5397252603697895</v>
      </c>
      <c r="P18" s="74" t="str">
        <f t="shared" si="4"/>
        <v>–</v>
      </c>
      <c r="Q18" s="77">
        <f t="shared" si="5"/>
        <v>2.6697979950588673</v>
      </c>
      <c r="S18" s="73">
        <v>16</v>
      </c>
      <c r="T18" s="75">
        <v>1130</v>
      </c>
      <c r="U18" s="75" t="s">
        <v>74</v>
      </c>
      <c r="V18" s="75">
        <v>1210</v>
      </c>
      <c r="W18" s="75"/>
      <c r="X18" s="76">
        <f t="shared" si="6"/>
        <v>2.4912235626891164</v>
      </c>
      <c r="Y18" s="74" t="str">
        <f t="shared" si="7"/>
        <v>–</v>
      </c>
      <c r="Z18" s="77">
        <f t="shared" si="8"/>
        <v>2.6675933724370187</v>
      </c>
      <c r="AA18" s="76"/>
      <c r="AB18" s="76"/>
      <c r="AF18" s="119"/>
      <c r="AH18" s="118"/>
    </row>
    <row r="19" spans="1:38" x14ac:dyDescent="0.25">
      <c r="A19" s="97">
        <v>17</v>
      </c>
      <c r="B19" s="115">
        <v>1440</v>
      </c>
      <c r="C19" s="116" t="s">
        <v>74</v>
      </c>
      <c r="D19" s="116">
        <v>1570</v>
      </c>
      <c r="E19" s="83"/>
      <c r="F19" s="76">
        <f t="shared" si="0"/>
        <v>3.1746565754622371</v>
      </c>
      <c r="G19" s="83" t="str">
        <f t="shared" si="1"/>
        <v>–</v>
      </c>
      <c r="H19" s="77">
        <f t="shared" si="2"/>
        <v>3.4612575163025778</v>
      </c>
      <c r="I19" s="64"/>
      <c r="J19" s="97">
        <v>17</v>
      </c>
      <c r="K19" s="121">
        <v>1188</v>
      </c>
      <c r="L19" s="72" t="s">
        <v>74</v>
      </c>
      <c r="M19" s="122">
        <v>1252</v>
      </c>
      <c r="N19" s="98"/>
      <c r="O19" s="76">
        <f t="shared" si="3"/>
        <v>2.6190916747563455</v>
      </c>
      <c r="P19" s="83" t="str">
        <f t="shared" si="4"/>
        <v>–</v>
      </c>
      <c r="Q19" s="77">
        <f t="shared" si="5"/>
        <v>2.7601875225546673</v>
      </c>
      <c r="R19" s="64"/>
      <c r="S19" s="97">
        <v>17</v>
      </c>
      <c r="T19" s="98">
        <v>1170</v>
      </c>
      <c r="U19" s="98" t="s">
        <v>74</v>
      </c>
      <c r="V19" s="98">
        <v>1250</v>
      </c>
      <c r="W19" s="98"/>
      <c r="X19" s="76">
        <f t="shared" si="6"/>
        <v>2.5794084675630677</v>
      </c>
      <c r="Y19" s="83" t="str">
        <f t="shared" si="7"/>
        <v>–</v>
      </c>
      <c r="Z19" s="77">
        <f t="shared" si="8"/>
        <v>2.7557782773109696</v>
      </c>
      <c r="AA19" s="76"/>
      <c r="AB19" s="76"/>
      <c r="AC19" s="64"/>
      <c r="AF19" s="119"/>
      <c r="AH19" s="118"/>
    </row>
    <row r="20" spans="1:38" x14ac:dyDescent="0.25">
      <c r="A20" s="97">
        <v>18</v>
      </c>
      <c r="B20" s="83">
        <v>1554.4827586206898</v>
      </c>
      <c r="C20" s="83" t="s">
        <v>74</v>
      </c>
      <c r="D20" s="83">
        <v>1665.5172413793105</v>
      </c>
      <c r="E20" s="83"/>
      <c r="F20" s="76">
        <f t="shared" si="0"/>
        <v>3.4270478549290626</v>
      </c>
      <c r="G20" s="83" t="s">
        <v>74</v>
      </c>
      <c r="H20" s="77">
        <f t="shared" si="2"/>
        <v>3.6718369874239958</v>
      </c>
      <c r="I20" s="64"/>
      <c r="J20" s="97">
        <v>18</v>
      </c>
      <c r="K20" s="98">
        <v>1230</v>
      </c>
      <c r="L20" s="98" t="s">
        <v>74</v>
      </c>
      <c r="M20" s="98">
        <v>1300</v>
      </c>
      <c r="N20" s="98"/>
      <c r="O20" s="76">
        <f t="shared" si="3"/>
        <v>2.7116858248739941</v>
      </c>
      <c r="P20" s="83" t="s">
        <v>74</v>
      </c>
      <c r="Q20" s="77">
        <f t="shared" si="5"/>
        <v>2.8660094084034085</v>
      </c>
      <c r="R20" s="64"/>
      <c r="S20" s="97">
        <v>18</v>
      </c>
      <c r="T20" s="98">
        <v>1250</v>
      </c>
      <c r="U20" s="98" t="s">
        <v>74</v>
      </c>
      <c r="V20" s="98">
        <v>1270</v>
      </c>
      <c r="W20" s="98"/>
      <c r="X20" s="76">
        <f t="shared" si="6"/>
        <v>2.7557782773109696</v>
      </c>
      <c r="Y20" s="83" t="s">
        <v>74</v>
      </c>
      <c r="Z20" s="77">
        <f t="shared" si="8"/>
        <v>2.799870729747945</v>
      </c>
      <c r="AA20" s="76"/>
      <c r="AB20" s="76"/>
      <c r="AC20" s="64"/>
      <c r="AF20" s="119"/>
      <c r="AH20" s="118"/>
    </row>
    <row r="21" spans="1:38" x14ac:dyDescent="0.25">
      <c r="A21" s="73">
        <v>19</v>
      </c>
      <c r="B21" s="74">
        <v>1622.0689655172414</v>
      </c>
      <c r="C21" s="74" t="s">
        <v>74</v>
      </c>
      <c r="D21" s="74">
        <v>1737.9310344827588</v>
      </c>
      <c r="E21" s="74"/>
      <c r="F21" s="76">
        <f t="shared" si="0"/>
        <v>3.5760499355781521</v>
      </c>
      <c r="G21" s="74" t="s">
        <v>74</v>
      </c>
      <c r="H21" s="77">
        <f t="shared" si="2"/>
        <v>3.831482073833735</v>
      </c>
      <c r="J21" s="73">
        <v>19</v>
      </c>
      <c r="K21" s="75">
        <v>1270</v>
      </c>
      <c r="L21" s="75" t="s">
        <v>74</v>
      </c>
      <c r="M21" s="75">
        <v>1370</v>
      </c>
      <c r="N21" s="75"/>
      <c r="O21" s="76">
        <f t="shared" si="3"/>
        <v>2.799870729747945</v>
      </c>
      <c r="P21" s="74" t="s">
        <v>74</v>
      </c>
      <c r="Q21" s="77">
        <f t="shared" si="5"/>
        <v>3.0203329919328228</v>
      </c>
      <c r="S21" s="73">
        <v>19</v>
      </c>
      <c r="T21" s="75">
        <v>1310</v>
      </c>
      <c r="U21" s="75" t="s">
        <v>74</v>
      </c>
      <c r="V21" s="75">
        <v>1330</v>
      </c>
      <c r="W21" s="75"/>
      <c r="X21" s="76">
        <f t="shared" si="6"/>
        <v>2.8880556346218964</v>
      </c>
      <c r="Y21" s="74" t="s">
        <v>74</v>
      </c>
      <c r="Z21" s="77">
        <f t="shared" si="8"/>
        <v>2.9321480870588719</v>
      </c>
      <c r="AA21" s="76"/>
      <c r="AB21" s="76"/>
      <c r="AF21" s="119"/>
      <c r="AH21" s="118"/>
    </row>
    <row r="22" spans="1:38" x14ac:dyDescent="0.25">
      <c r="A22" s="73">
        <v>20</v>
      </c>
      <c r="B22" s="74">
        <v>1680.0000000000002</v>
      </c>
      <c r="C22" s="74" t="s">
        <v>74</v>
      </c>
      <c r="D22" s="74">
        <v>1800</v>
      </c>
      <c r="E22" s="74"/>
      <c r="F22" s="76">
        <f t="shared" si="0"/>
        <v>3.7037660047059435</v>
      </c>
      <c r="G22" s="74" t="s">
        <v>74</v>
      </c>
      <c r="H22" s="77">
        <f t="shared" si="2"/>
        <v>3.9683207193277963</v>
      </c>
      <c r="J22" s="73">
        <v>20</v>
      </c>
      <c r="K22" s="75">
        <v>1320</v>
      </c>
      <c r="L22" s="75" t="s">
        <v>74</v>
      </c>
      <c r="M22" s="75">
        <v>1430</v>
      </c>
      <c r="N22" s="75"/>
      <c r="O22" s="76">
        <f t="shared" si="3"/>
        <v>2.9101018608403839</v>
      </c>
      <c r="P22" s="74" t="s">
        <v>74</v>
      </c>
      <c r="Q22" s="77">
        <f t="shared" si="5"/>
        <v>3.1526103492437492</v>
      </c>
      <c r="S22" s="73">
        <v>20</v>
      </c>
      <c r="T22" s="75">
        <v>1370</v>
      </c>
      <c r="U22" s="75" t="s">
        <v>74</v>
      </c>
      <c r="V22" s="75">
        <v>1390</v>
      </c>
      <c r="W22" s="75"/>
      <c r="X22" s="76">
        <f t="shared" si="6"/>
        <v>3.0203329919328228</v>
      </c>
      <c r="Y22" s="74" t="s">
        <v>74</v>
      </c>
      <c r="Z22" s="77">
        <f t="shared" si="8"/>
        <v>3.0644254443697982</v>
      </c>
      <c r="AA22" s="76"/>
      <c r="AB22" s="76"/>
      <c r="AF22" s="119"/>
      <c r="AH22" s="118"/>
    </row>
    <row r="23" spans="1:38" x14ac:dyDescent="0.25">
      <c r="A23" s="73">
        <v>21</v>
      </c>
      <c r="B23" s="74">
        <v>1729.9710301496868</v>
      </c>
      <c r="C23" s="74" t="s">
        <v>74</v>
      </c>
      <c r="D23" s="74">
        <v>1853.5403894460933</v>
      </c>
      <c r="E23" s="74"/>
      <c r="F23" s="76">
        <f t="shared" si="0"/>
        <v>3.8139332682110298</v>
      </c>
      <c r="G23" s="74" t="s">
        <v>74</v>
      </c>
      <c r="H23" s="77">
        <f t="shared" si="2"/>
        <v>4.0863570730832466</v>
      </c>
      <c r="J23" s="73">
        <v>21</v>
      </c>
      <c r="K23" s="75">
        <v>1380</v>
      </c>
      <c r="L23" s="75" t="s">
        <v>74</v>
      </c>
      <c r="M23" s="75">
        <v>1470</v>
      </c>
      <c r="N23" s="75"/>
      <c r="O23" s="76">
        <f t="shared" si="3"/>
        <v>3.0423792181513103</v>
      </c>
      <c r="P23" s="74" t="s">
        <v>74</v>
      </c>
      <c r="Q23" s="77">
        <f t="shared" si="5"/>
        <v>3.2407952541177005</v>
      </c>
      <c r="S23" s="73">
        <v>21</v>
      </c>
      <c r="T23" s="75">
        <v>1390</v>
      </c>
      <c r="U23" s="75" t="s">
        <v>74</v>
      </c>
      <c r="V23" s="75">
        <v>1440</v>
      </c>
      <c r="W23" s="75"/>
      <c r="X23" s="76">
        <f t="shared" si="6"/>
        <v>3.0644254443697982</v>
      </c>
      <c r="Y23" s="74" t="s">
        <v>74</v>
      </c>
      <c r="Z23" s="77">
        <f t="shared" si="8"/>
        <v>3.1746565754622371</v>
      </c>
      <c r="AA23" s="76"/>
      <c r="AB23" s="76"/>
      <c r="AF23" s="119"/>
      <c r="AH23" s="118"/>
    </row>
    <row r="24" spans="1:38" x14ac:dyDescent="0.25">
      <c r="A24" s="73">
        <v>22</v>
      </c>
      <c r="B24" s="74">
        <v>1765.6339283663863</v>
      </c>
      <c r="C24" s="74" t="s">
        <v>74</v>
      </c>
      <c r="D24" s="74">
        <v>1891.7506375354139</v>
      </c>
      <c r="E24" s="74"/>
      <c r="F24" s="76">
        <f t="shared" si="0"/>
        <v>3.8925565003802558</v>
      </c>
      <c r="G24" s="74" t="s">
        <v>74</v>
      </c>
      <c r="H24" s="77">
        <f t="shared" si="2"/>
        <v>4.1705962504074172</v>
      </c>
      <c r="J24" s="73">
        <v>22</v>
      </c>
      <c r="K24" s="75">
        <v>1410</v>
      </c>
      <c r="L24" s="75" t="s">
        <v>74</v>
      </c>
      <c r="M24" s="75">
        <v>1490</v>
      </c>
      <c r="N24" s="75"/>
      <c r="O24" s="76">
        <f t="shared" si="3"/>
        <v>3.1085178968067737</v>
      </c>
      <c r="P24" s="74" t="s">
        <v>74</v>
      </c>
      <c r="Q24" s="77">
        <f t="shared" si="5"/>
        <v>3.284887706554676</v>
      </c>
      <c r="S24" s="73">
        <v>22</v>
      </c>
      <c r="T24" s="75">
        <v>1430</v>
      </c>
      <c r="U24" s="75" t="s">
        <v>74</v>
      </c>
      <c r="V24" s="75">
        <v>1460</v>
      </c>
      <c r="W24" s="75"/>
      <c r="X24" s="76">
        <f t="shared" si="6"/>
        <v>3.1526103492437492</v>
      </c>
      <c r="Y24" s="74" t="s">
        <v>74</v>
      </c>
      <c r="Z24" s="77">
        <f t="shared" si="8"/>
        <v>3.2187490278992126</v>
      </c>
      <c r="AA24" s="76"/>
      <c r="AB24" s="76"/>
      <c r="AF24" s="119"/>
      <c r="AH24" s="118"/>
    </row>
    <row r="25" spans="1:38" x14ac:dyDescent="0.25">
      <c r="A25" s="73">
        <v>23</v>
      </c>
      <c r="B25" s="74">
        <v>1796.2551981792358</v>
      </c>
      <c r="C25" s="74" t="s">
        <v>74</v>
      </c>
      <c r="D25" s="74">
        <v>1924.5591409063243</v>
      </c>
      <c r="E25" s="74"/>
      <c r="F25" s="76">
        <f t="shared" si="0"/>
        <v>3.9600648445193989</v>
      </c>
      <c r="G25" s="74" t="s">
        <v>74</v>
      </c>
      <c r="H25" s="77">
        <f t="shared" si="2"/>
        <v>4.2429266191279282</v>
      </c>
      <c r="J25" s="73">
        <v>23</v>
      </c>
      <c r="K25" s="75">
        <v>1430</v>
      </c>
      <c r="L25" s="75" t="s">
        <v>74</v>
      </c>
      <c r="M25" s="75">
        <v>1500</v>
      </c>
      <c r="N25" s="75"/>
      <c r="O25" s="76">
        <f t="shared" si="3"/>
        <v>3.1526103492437492</v>
      </c>
      <c r="P25" s="74" t="s">
        <v>74</v>
      </c>
      <c r="Q25" s="77">
        <f t="shared" si="5"/>
        <v>3.3069339327731635</v>
      </c>
      <c r="S25" s="73">
        <v>23</v>
      </c>
      <c r="T25" s="75">
        <v>1460</v>
      </c>
      <c r="U25" s="75" t="s">
        <v>74</v>
      </c>
      <c r="V25" s="75">
        <v>1500</v>
      </c>
      <c r="W25" s="75"/>
      <c r="X25" s="76">
        <f t="shared" si="6"/>
        <v>3.2187490278992126</v>
      </c>
      <c r="Y25" s="74" t="s">
        <v>74</v>
      </c>
      <c r="Z25" s="77">
        <f t="shared" si="8"/>
        <v>3.3069339327731635</v>
      </c>
      <c r="AA25" s="76"/>
      <c r="AB25" s="76"/>
      <c r="AF25" s="119"/>
      <c r="AH25" s="118"/>
    </row>
    <row r="26" spans="1:38" x14ac:dyDescent="0.25">
      <c r="A26" s="73">
        <v>24</v>
      </c>
      <c r="B26" s="74">
        <v>1822.4102731768428</v>
      </c>
      <c r="C26" s="74" t="s">
        <v>74</v>
      </c>
      <c r="D26" s="74">
        <v>1952.5824355466175</v>
      </c>
      <c r="E26" s="74"/>
      <c r="F26" s="76">
        <f t="shared" si="0"/>
        <v>4.0177269145352748</v>
      </c>
      <c r="G26" s="74" t="s">
        <v>74</v>
      </c>
      <c r="H26" s="77">
        <f t="shared" si="2"/>
        <v>4.3047074084306516</v>
      </c>
      <c r="J26" s="73">
        <v>24</v>
      </c>
      <c r="K26" s="75">
        <v>1450</v>
      </c>
      <c r="L26" s="75" t="s">
        <v>74</v>
      </c>
      <c r="M26" s="75">
        <v>1510</v>
      </c>
      <c r="N26" s="75"/>
      <c r="O26" s="76">
        <f t="shared" si="3"/>
        <v>3.1967028016807246</v>
      </c>
      <c r="P26" s="74" t="s">
        <v>74</v>
      </c>
      <c r="Q26" s="77">
        <f t="shared" si="5"/>
        <v>3.3289801589916515</v>
      </c>
      <c r="S26" s="73">
        <v>24</v>
      </c>
      <c r="T26" s="75">
        <v>1480</v>
      </c>
      <c r="U26" s="75" t="s">
        <v>74</v>
      </c>
      <c r="V26" s="75">
        <v>1540</v>
      </c>
      <c r="W26" s="75"/>
      <c r="X26" s="76">
        <f t="shared" si="6"/>
        <v>3.262841480336188</v>
      </c>
      <c r="Y26" s="74" t="s">
        <v>74</v>
      </c>
      <c r="Z26" s="77">
        <f t="shared" si="8"/>
        <v>3.3951188376471144</v>
      </c>
      <c r="AA26" s="76"/>
      <c r="AB26" s="76"/>
      <c r="AF26" s="119"/>
      <c r="AH26" s="118"/>
    </row>
    <row r="27" spans="1:38" x14ac:dyDescent="0.25">
      <c r="A27" s="73">
        <v>25</v>
      </c>
      <c r="B27" s="74">
        <v>1844.6514865546553</v>
      </c>
      <c r="C27" s="74" t="s">
        <v>74</v>
      </c>
      <c r="D27" s="74">
        <v>1976.4123070228447</v>
      </c>
      <c r="E27" s="74"/>
      <c r="F27" s="76">
        <f t="shared" si="0"/>
        <v>4.0667603966853658</v>
      </c>
      <c r="G27" s="74" t="s">
        <v>74</v>
      </c>
      <c r="H27" s="77">
        <f t="shared" si="2"/>
        <v>4.3572432821628917</v>
      </c>
      <c r="J27" s="73">
        <v>25</v>
      </c>
      <c r="K27" s="75">
        <v>1470</v>
      </c>
      <c r="L27" s="75" t="s">
        <v>74</v>
      </c>
      <c r="M27" s="75">
        <v>1530</v>
      </c>
      <c r="N27" s="75"/>
      <c r="O27" s="76">
        <f t="shared" si="3"/>
        <v>3.2407952541177005</v>
      </c>
      <c r="P27" s="74" t="s">
        <v>74</v>
      </c>
      <c r="Q27" s="77">
        <f t="shared" si="5"/>
        <v>3.3730726114286269</v>
      </c>
      <c r="S27" s="73">
        <v>25</v>
      </c>
      <c r="T27" s="75">
        <v>1500</v>
      </c>
      <c r="U27" s="75" t="s">
        <v>74</v>
      </c>
      <c r="V27" s="75">
        <v>1580</v>
      </c>
      <c r="W27" s="75"/>
      <c r="X27" s="76">
        <f t="shared" si="6"/>
        <v>3.3069339327731635</v>
      </c>
      <c r="Y27" s="74" t="s">
        <v>74</v>
      </c>
      <c r="Z27" s="77">
        <f t="shared" si="8"/>
        <v>3.4833037425210658</v>
      </c>
      <c r="AA27" s="76"/>
      <c r="AB27" s="76"/>
      <c r="AF27" s="119"/>
      <c r="AH27" s="118"/>
      <c r="AL27" s="120"/>
    </row>
    <row r="28" spans="1:38" x14ac:dyDescent="0.25">
      <c r="A28" s="73">
        <v>26</v>
      </c>
      <c r="B28" s="74">
        <v>1863.4940175068389</v>
      </c>
      <c r="C28" s="74" t="s">
        <v>74</v>
      </c>
      <c r="D28" s="74">
        <v>1996.6007330430416</v>
      </c>
      <c r="E28" s="74"/>
      <c r="F28" s="76">
        <f t="shared" si="0"/>
        <v>4.1083010666754358</v>
      </c>
      <c r="G28" s="74" t="s">
        <v>74</v>
      </c>
      <c r="H28" s="77">
        <f t="shared" si="2"/>
        <v>4.4017511428665381</v>
      </c>
      <c r="J28" s="73">
        <v>26</v>
      </c>
      <c r="K28" s="75">
        <v>1480</v>
      </c>
      <c r="L28" s="75" t="s">
        <v>74</v>
      </c>
      <c r="M28" s="75">
        <v>1540</v>
      </c>
      <c r="N28" s="75"/>
      <c r="O28" s="76">
        <f t="shared" si="3"/>
        <v>3.262841480336188</v>
      </c>
      <c r="P28" s="74" t="s">
        <v>74</v>
      </c>
      <c r="Q28" s="77">
        <f t="shared" si="5"/>
        <v>3.3951188376471144</v>
      </c>
      <c r="S28" s="73">
        <v>26</v>
      </c>
      <c r="T28" s="75">
        <v>1520</v>
      </c>
      <c r="U28" s="75" t="s">
        <v>74</v>
      </c>
      <c r="V28" s="75">
        <v>1610</v>
      </c>
      <c r="W28" s="75"/>
      <c r="X28" s="76">
        <f t="shared" si="6"/>
        <v>3.351026385210139</v>
      </c>
      <c r="Y28" s="74" t="s">
        <v>74</v>
      </c>
      <c r="Z28" s="77">
        <f t="shared" si="8"/>
        <v>3.5494424211765288</v>
      </c>
      <c r="AA28" s="76"/>
      <c r="AB28" s="76"/>
      <c r="AF28" s="119"/>
      <c r="AH28" s="118"/>
      <c r="AL28" s="120"/>
    </row>
    <row r="29" spans="1:38" x14ac:dyDescent="0.25">
      <c r="A29" s="73">
        <v>27</v>
      </c>
      <c r="B29" s="74">
        <v>1879.4076967325461</v>
      </c>
      <c r="C29" s="74" t="s">
        <v>74</v>
      </c>
      <c r="D29" s="74">
        <v>2013.651103642014</v>
      </c>
      <c r="E29" s="74"/>
      <c r="F29" s="76">
        <f t="shared" si="0"/>
        <v>4.1433847238932744</v>
      </c>
      <c r="G29" s="74" t="s">
        <v>74</v>
      </c>
      <c r="H29" s="77">
        <f t="shared" si="2"/>
        <v>4.4393407755999377</v>
      </c>
      <c r="J29" s="73">
        <v>27</v>
      </c>
      <c r="K29" s="75">
        <v>1480</v>
      </c>
      <c r="L29" s="75" t="s">
        <v>74</v>
      </c>
      <c r="M29" s="75">
        <v>1550</v>
      </c>
      <c r="N29" s="75"/>
      <c r="O29" s="76">
        <f t="shared" si="3"/>
        <v>3.262841480336188</v>
      </c>
      <c r="P29" s="74" t="s">
        <v>74</v>
      </c>
      <c r="Q29" s="77">
        <f t="shared" si="5"/>
        <v>3.4171650638656024</v>
      </c>
      <c r="S29" s="73">
        <v>27</v>
      </c>
      <c r="T29" s="75">
        <v>1540</v>
      </c>
      <c r="U29" s="75" t="s">
        <v>74</v>
      </c>
      <c r="V29" s="75">
        <v>1620</v>
      </c>
      <c r="W29" s="75"/>
      <c r="X29" s="76">
        <f t="shared" si="6"/>
        <v>3.3951188376471144</v>
      </c>
      <c r="Y29" s="74" t="s">
        <v>74</v>
      </c>
      <c r="Z29" s="77">
        <f t="shared" si="8"/>
        <v>3.5714886473950167</v>
      </c>
      <c r="AA29" s="76"/>
      <c r="AB29" s="76"/>
      <c r="AF29" s="119"/>
      <c r="AH29" s="118"/>
      <c r="AL29" s="120"/>
    </row>
    <row r="30" spans="1:38" x14ac:dyDescent="0.25">
      <c r="A30" s="73">
        <v>28</v>
      </c>
      <c r="B30" s="74">
        <v>1892.8133994950845</v>
      </c>
      <c r="C30" s="74" t="s">
        <v>74</v>
      </c>
      <c r="D30" s="74">
        <v>2028.0143566018762</v>
      </c>
      <c r="E30" s="74"/>
      <c r="F30" s="76">
        <f t="shared" si="0"/>
        <v>4.1729392394653475</v>
      </c>
      <c r="G30" s="74" t="s">
        <v>74</v>
      </c>
      <c r="H30" s="77">
        <f t="shared" si="2"/>
        <v>4.4710063279985865</v>
      </c>
      <c r="J30" s="73">
        <v>28</v>
      </c>
      <c r="K30" s="75">
        <v>1490</v>
      </c>
      <c r="L30" s="75" t="s">
        <v>74</v>
      </c>
      <c r="M30" s="75">
        <v>1550</v>
      </c>
      <c r="N30" s="75"/>
      <c r="O30" s="76">
        <f t="shared" si="3"/>
        <v>3.284887706554676</v>
      </c>
      <c r="P30" s="74" t="s">
        <v>74</v>
      </c>
      <c r="Q30" s="77">
        <f t="shared" si="5"/>
        <v>3.4171650638656024</v>
      </c>
      <c r="S30" s="73">
        <v>28</v>
      </c>
      <c r="T30" s="75">
        <v>1550</v>
      </c>
      <c r="U30" s="75" t="s">
        <v>74</v>
      </c>
      <c r="V30" s="75">
        <v>1660</v>
      </c>
      <c r="W30" s="75"/>
      <c r="X30" s="76">
        <f t="shared" si="6"/>
        <v>3.4171650638656024</v>
      </c>
      <c r="Y30" s="74" t="s">
        <v>74</v>
      </c>
      <c r="Z30" s="77">
        <f t="shared" si="8"/>
        <v>3.6596735522689676</v>
      </c>
      <c r="AA30" s="76"/>
      <c r="AB30" s="76"/>
      <c r="AF30" s="119"/>
      <c r="AH30" s="118"/>
      <c r="AL30" s="120"/>
    </row>
    <row r="31" spans="1:38" x14ac:dyDescent="0.25">
      <c r="A31" s="73">
        <v>29</v>
      </c>
      <c r="B31" s="74">
        <v>1904.0827809027767</v>
      </c>
      <c r="C31" s="74" t="s">
        <v>74</v>
      </c>
      <c r="D31" s="74">
        <v>2040.0886938244037</v>
      </c>
      <c r="E31" s="74"/>
      <c r="F31" s="76">
        <f t="shared" si="0"/>
        <v>4.1977839726509876</v>
      </c>
      <c r="G31" s="74" t="s">
        <v>74</v>
      </c>
      <c r="H31" s="77">
        <f t="shared" si="2"/>
        <v>4.497625684983201</v>
      </c>
      <c r="J31" s="73">
        <v>29</v>
      </c>
      <c r="K31" s="75">
        <v>1500</v>
      </c>
      <c r="L31" s="75" t="s">
        <v>74</v>
      </c>
      <c r="M31" s="75">
        <v>1560</v>
      </c>
      <c r="N31" s="75"/>
      <c r="O31" s="76">
        <f t="shared" si="3"/>
        <v>3.3069339327731635</v>
      </c>
      <c r="P31" s="74" t="s">
        <v>74</v>
      </c>
      <c r="Q31" s="77">
        <f t="shared" si="5"/>
        <v>3.4392112900840903</v>
      </c>
      <c r="S31" s="73">
        <v>29</v>
      </c>
      <c r="T31" s="75">
        <v>1560</v>
      </c>
      <c r="U31" s="75" t="s">
        <v>74</v>
      </c>
      <c r="V31" s="75">
        <v>1670</v>
      </c>
      <c r="W31" s="75"/>
      <c r="X31" s="76">
        <f t="shared" si="6"/>
        <v>3.4392112900840903</v>
      </c>
      <c r="Y31" s="74" t="s">
        <v>74</v>
      </c>
      <c r="Z31" s="77">
        <f t="shared" si="8"/>
        <v>3.6817197784874556</v>
      </c>
      <c r="AA31" s="76"/>
      <c r="AB31" s="76"/>
      <c r="AF31" s="119"/>
      <c r="AH31" s="118"/>
      <c r="AL31" s="120"/>
    </row>
    <row r="32" spans="1:38" x14ac:dyDescent="0.25">
      <c r="A32" s="73">
        <v>30</v>
      </c>
      <c r="B32" s="74">
        <v>1913.5402685080719</v>
      </c>
      <c r="C32" s="74" t="s">
        <v>74</v>
      </c>
      <c r="D32" s="74">
        <v>2050.2217162586485</v>
      </c>
      <c r="E32" s="74"/>
      <c r="F32" s="76">
        <f t="shared" si="0"/>
        <v>4.2186341637714762</v>
      </c>
      <c r="G32" s="74" t="s">
        <v>74</v>
      </c>
      <c r="H32" s="77">
        <f t="shared" si="2"/>
        <v>4.5199651754694381</v>
      </c>
      <c r="J32" s="73">
        <v>30</v>
      </c>
      <c r="K32" s="75">
        <v>1500</v>
      </c>
      <c r="L32" s="75" t="s">
        <v>74</v>
      </c>
      <c r="M32" s="75">
        <v>1560</v>
      </c>
      <c r="N32" s="75"/>
      <c r="O32" s="76">
        <f t="shared" si="3"/>
        <v>3.3069339327731635</v>
      </c>
      <c r="P32" s="74" t="s">
        <v>74</v>
      </c>
      <c r="Q32" s="77">
        <f t="shared" si="5"/>
        <v>3.4392112900840903</v>
      </c>
      <c r="S32" s="73">
        <v>30</v>
      </c>
      <c r="T32" s="75">
        <v>1570</v>
      </c>
      <c r="U32" s="75" t="s">
        <v>74</v>
      </c>
      <c r="V32" s="75">
        <v>1690</v>
      </c>
      <c r="W32" s="75"/>
      <c r="X32" s="76">
        <f t="shared" si="6"/>
        <v>3.4612575163025778</v>
      </c>
      <c r="Y32" s="74" t="s">
        <v>74</v>
      </c>
      <c r="Z32" s="77">
        <f t="shared" si="8"/>
        <v>3.725812230924431</v>
      </c>
      <c r="AA32" s="76"/>
      <c r="AB32" s="76"/>
      <c r="AF32" s="119"/>
      <c r="AH32" s="118"/>
      <c r="AL32" s="120"/>
    </row>
    <row r="33" spans="1:38" x14ac:dyDescent="0.25">
      <c r="A33" s="73">
        <v>31</v>
      </c>
      <c r="B33" s="74">
        <v>1921.4664413785547</v>
      </c>
      <c r="C33" s="74" t="s">
        <v>74</v>
      </c>
      <c r="D33" s="74">
        <v>2058.7140443341659</v>
      </c>
      <c r="E33" s="74"/>
      <c r="F33" s="76">
        <f t="shared" si="0"/>
        <v>4.2361083837864264</v>
      </c>
      <c r="G33" s="74" t="s">
        <v>74</v>
      </c>
      <c r="H33" s="77">
        <f t="shared" si="2"/>
        <v>4.5386875540568852</v>
      </c>
      <c r="J33" s="73">
        <v>31</v>
      </c>
      <c r="K33" s="75">
        <v>1510</v>
      </c>
      <c r="L33" s="75" t="s">
        <v>74</v>
      </c>
      <c r="M33" s="75">
        <v>1570</v>
      </c>
      <c r="N33" s="75"/>
      <c r="O33" s="76">
        <f t="shared" si="3"/>
        <v>3.3289801589916515</v>
      </c>
      <c r="P33" s="74" t="s">
        <v>74</v>
      </c>
      <c r="Q33" s="77">
        <f t="shared" si="5"/>
        <v>3.4612575163025778</v>
      </c>
      <c r="S33" s="73">
        <v>31</v>
      </c>
      <c r="T33" s="75">
        <v>1580</v>
      </c>
      <c r="U33" s="75" t="s">
        <v>74</v>
      </c>
      <c r="V33" s="75">
        <v>1700</v>
      </c>
      <c r="W33" s="75"/>
      <c r="X33" s="76">
        <f t="shared" si="6"/>
        <v>3.4833037425210658</v>
      </c>
      <c r="Y33" s="74" t="s">
        <v>74</v>
      </c>
      <c r="Z33" s="77">
        <f t="shared" si="8"/>
        <v>3.7478584571429185</v>
      </c>
      <c r="AA33" s="76"/>
      <c r="AB33" s="76"/>
      <c r="AF33" s="119"/>
      <c r="AH33" s="118"/>
      <c r="AL33" s="120"/>
    </row>
    <row r="34" spans="1:38" x14ac:dyDescent="0.25">
      <c r="A34" s="73">
        <v>32</v>
      </c>
      <c r="B34" s="74">
        <v>1928.1021408536471</v>
      </c>
      <c r="C34" s="74" t="s">
        <v>74</v>
      </c>
      <c r="D34" s="74">
        <v>2065.8237223431934</v>
      </c>
      <c r="E34" s="74"/>
      <c r="F34" s="76">
        <f t="shared" si="0"/>
        <v>4.2507375969610051</v>
      </c>
      <c r="G34" s="74" t="s">
        <v>74</v>
      </c>
      <c r="H34" s="77">
        <f t="shared" si="2"/>
        <v>4.5543617110296486</v>
      </c>
      <c r="J34" s="73">
        <v>32</v>
      </c>
      <c r="K34" s="75">
        <v>1510</v>
      </c>
      <c r="L34" s="75" t="s">
        <v>74</v>
      </c>
      <c r="M34" s="75">
        <v>1570</v>
      </c>
      <c r="N34" s="75"/>
      <c r="O34" s="76">
        <f t="shared" si="3"/>
        <v>3.3289801589916515</v>
      </c>
      <c r="P34" s="74" t="s">
        <v>74</v>
      </c>
      <c r="Q34" s="77">
        <f t="shared" si="5"/>
        <v>3.4612575163025778</v>
      </c>
      <c r="S34" s="73">
        <v>32</v>
      </c>
      <c r="T34" s="75">
        <v>1590</v>
      </c>
      <c r="U34" s="75" t="s">
        <v>74</v>
      </c>
      <c r="V34" s="75">
        <v>1710</v>
      </c>
      <c r="W34" s="75"/>
      <c r="X34" s="76">
        <f t="shared" si="6"/>
        <v>3.5053499687395533</v>
      </c>
      <c r="Y34" s="74" t="s">
        <v>74</v>
      </c>
      <c r="Z34" s="77">
        <f t="shared" si="8"/>
        <v>3.7699046833614065</v>
      </c>
      <c r="AA34" s="76"/>
      <c r="AB34" s="76"/>
      <c r="AF34" s="119"/>
      <c r="AH34" s="118"/>
      <c r="AL34" s="120"/>
    </row>
    <row r="35" spans="1:38" x14ac:dyDescent="0.25">
      <c r="A35" s="73">
        <v>33</v>
      </c>
      <c r="B35" s="74">
        <v>1933.6528488030747</v>
      </c>
      <c r="C35" s="74" t="s">
        <v>74</v>
      </c>
      <c r="D35" s="74">
        <v>2071.7709094318657</v>
      </c>
      <c r="E35" s="74"/>
      <c r="F35" s="76">
        <f t="shared" si="0"/>
        <v>4.2629748132735887</v>
      </c>
      <c r="G35" s="74" t="s">
        <v>74</v>
      </c>
      <c r="H35" s="77">
        <f t="shared" si="2"/>
        <v>4.5674730142217026</v>
      </c>
      <c r="J35" s="73">
        <v>33</v>
      </c>
      <c r="K35" s="75">
        <v>1520</v>
      </c>
      <c r="L35" s="75" t="s">
        <v>74</v>
      </c>
      <c r="M35" s="75">
        <v>1580</v>
      </c>
      <c r="N35" s="75"/>
      <c r="O35" s="76">
        <f t="shared" si="3"/>
        <v>3.351026385210139</v>
      </c>
      <c r="P35" s="74" t="s">
        <v>74</v>
      </c>
      <c r="Q35" s="77">
        <f t="shared" si="5"/>
        <v>3.4833037425210658</v>
      </c>
      <c r="S35" s="73">
        <v>33</v>
      </c>
      <c r="T35" s="75">
        <v>1590</v>
      </c>
      <c r="U35" s="75" t="s">
        <v>74</v>
      </c>
      <c r="V35" s="75">
        <v>1710</v>
      </c>
      <c r="W35" s="75"/>
      <c r="X35" s="76">
        <f t="shared" si="6"/>
        <v>3.5053499687395533</v>
      </c>
      <c r="Y35" s="74" t="s">
        <v>74</v>
      </c>
      <c r="Z35" s="77">
        <f t="shared" si="8"/>
        <v>3.7699046833614065</v>
      </c>
      <c r="AA35" s="76"/>
      <c r="AB35" s="76"/>
      <c r="AF35" s="119"/>
      <c r="AH35" s="118"/>
      <c r="AL35" s="120"/>
    </row>
    <row r="36" spans="1:38" x14ac:dyDescent="0.25">
      <c r="A36" s="73">
        <v>34</v>
      </c>
      <c r="B36" s="74">
        <v>1938.2930236589382</v>
      </c>
      <c r="C36" s="74" t="s">
        <v>74</v>
      </c>
      <c r="D36" s="74">
        <v>2076.7425253488627</v>
      </c>
      <c r="E36" s="74"/>
      <c r="F36" s="76">
        <f t="shared" si="0"/>
        <v>4.2732046477301591</v>
      </c>
      <c r="G36" s="74" t="s">
        <v>74</v>
      </c>
      <c r="H36" s="77">
        <f t="shared" si="2"/>
        <v>4.5784335511394572</v>
      </c>
      <c r="J36" s="73">
        <v>34</v>
      </c>
      <c r="K36" s="75">
        <v>1520</v>
      </c>
      <c r="L36" s="75" t="s">
        <v>74</v>
      </c>
      <c r="M36" s="75">
        <v>1580</v>
      </c>
      <c r="N36" s="75"/>
      <c r="O36" s="76">
        <f t="shared" si="3"/>
        <v>3.351026385210139</v>
      </c>
      <c r="P36" s="74" t="s">
        <v>74</v>
      </c>
      <c r="Q36" s="77">
        <f t="shared" si="5"/>
        <v>3.4833037425210658</v>
      </c>
      <c r="S36" s="73">
        <v>34</v>
      </c>
      <c r="T36" s="75">
        <v>1590</v>
      </c>
      <c r="U36" s="75" t="s">
        <v>74</v>
      </c>
      <c r="V36" s="75">
        <v>1710</v>
      </c>
      <c r="W36" s="75"/>
      <c r="X36" s="76">
        <f t="shared" si="6"/>
        <v>3.5053499687395533</v>
      </c>
      <c r="Y36" s="74" t="s">
        <v>74</v>
      </c>
      <c r="Z36" s="77">
        <f t="shared" si="8"/>
        <v>3.7699046833614065</v>
      </c>
      <c r="AA36" s="76"/>
      <c r="AB36" s="76"/>
      <c r="AF36" s="119"/>
      <c r="AH36" s="118"/>
      <c r="AL36" s="120"/>
    </row>
    <row r="37" spans="1:38" x14ac:dyDescent="0.25">
      <c r="A37" s="73">
        <v>35</v>
      </c>
      <c r="B37" s="74">
        <v>1942.170202116934</v>
      </c>
      <c r="C37" s="74" t="s">
        <v>74</v>
      </c>
      <c r="D37" s="74">
        <v>2080.8966451252868</v>
      </c>
      <c r="E37" s="74"/>
      <c r="F37" s="76">
        <f t="shared" si="0"/>
        <v>4.2817523630676018</v>
      </c>
      <c r="G37" s="74" t="s">
        <v>74</v>
      </c>
      <c r="H37" s="77">
        <f t="shared" si="2"/>
        <v>4.5875918175724308</v>
      </c>
      <c r="J37" s="73">
        <v>35</v>
      </c>
      <c r="K37" s="75">
        <v>1530</v>
      </c>
      <c r="L37" s="75" t="s">
        <v>74</v>
      </c>
      <c r="M37" s="75">
        <v>1590</v>
      </c>
      <c r="N37" s="75"/>
      <c r="O37" s="76">
        <f t="shared" si="3"/>
        <v>3.3730726114286269</v>
      </c>
      <c r="P37" s="74" t="s">
        <v>74</v>
      </c>
      <c r="Q37" s="77">
        <f t="shared" si="5"/>
        <v>3.5053499687395533</v>
      </c>
      <c r="S37" s="73">
        <v>35</v>
      </c>
      <c r="T37" s="75">
        <v>1590</v>
      </c>
      <c r="U37" s="75" t="s">
        <v>74</v>
      </c>
      <c r="V37" s="75">
        <v>1710</v>
      </c>
      <c r="W37" s="75"/>
      <c r="X37" s="76">
        <f t="shared" si="6"/>
        <v>3.5053499687395533</v>
      </c>
      <c r="Y37" s="74" t="s">
        <v>74</v>
      </c>
      <c r="Z37" s="77">
        <f t="shared" si="8"/>
        <v>3.7699046833614065</v>
      </c>
      <c r="AA37" s="76"/>
      <c r="AB37" s="76"/>
      <c r="AF37" s="119"/>
      <c r="AH37" s="118"/>
      <c r="AL37" s="120"/>
    </row>
    <row r="38" spans="1:38" x14ac:dyDescent="0.25">
      <c r="A38" s="73">
        <v>36</v>
      </c>
      <c r="B38" s="74">
        <v>1945.4087595236099</v>
      </c>
      <c r="C38" s="74" t="s">
        <v>74</v>
      </c>
      <c r="D38" s="74">
        <v>2084.3665280610107</v>
      </c>
      <c r="E38" s="74"/>
      <c r="F38" s="76">
        <f t="shared" si="0"/>
        <v>4.2888921599885155</v>
      </c>
      <c r="G38" s="74" t="s">
        <v>74</v>
      </c>
      <c r="H38" s="77">
        <f t="shared" si="2"/>
        <v>4.5952415999876957</v>
      </c>
      <c r="J38" s="73">
        <v>36</v>
      </c>
      <c r="K38" s="75">
        <v>1530</v>
      </c>
      <c r="L38" s="75" t="s">
        <v>74</v>
      </c>
      <c r="M38" s="75">
        <v>1590</v>
      </c>
      <c r="N38" s="75"/>
      <c r="O38" s="76">
        <f t="shared" si="3"/>
        <v>3.3730726114286269</v>
      </c>
      <c r="P38" s="74" t="s">
        <v>74</v>
      </c>
      <c r="Q38" s="77">
        <f t="shared" si="5"/>
        <v>3.5053499687395533</v>
      </c>
      <c r="S38" s="73">
        <v>36</v>
      </c>
      <c r="T38" s="75">
        <v>1590</v>
      </c>
      <c r="U38" s="75" t="s">
        <v>74</v>
      </c>
      <c r="V38" s="75">
        <v>1710</v>
      </c>
      <c r="W38" s="75"/>
      <c r="X38" s="76">
        <f t="shared" si="6"/>
        <v>3.5053499687395533</v>
      </c>
      <c r="Y38" s="74" t="s">
        <v>74</v>
      </c>
      <c r="Z38" s="77">
        <f t="shared" si="8"/>
        <v>3.7699046833614065</v>
      </c>
      <c r="AA38" s="76"/>
      <c r="AB38" s="76"/>
      <c r="AF38" s="119"/>
      <c r="AH38" s="118"/>
      <c r="AL38" s="120"/>
    </row>
    <row r="39" spans="1:38" x14ac:dyDescent="0.25">
      <c r="A39" s="73">
        <v>37</v>
      </c>
      <c r="B39" s="74">
        <v>1948.1132807420538</v>
      </c>
      <c r="C39" s="74" t="s">
        <v>74</v>
      </c>
      <c r="D39" s="74">
        <v>2087.2642293664867</v>
      </c>
      <c r="E39" s="74"/>
      <c r="F39" s="76">
        <f t="shared" si="0"/>
        <v>4.2948546086479666</v>
      </c>
      <c r="G39" s="74" t="s">
        <v>74</v>
      </c>
      <c r="H39" s="77">
        <f t="shared" si="2"/>
        <v>4.6016299378371084</v>
      </c>
      <c r="J39" s="73">
        <v>37</v>
      </c>
      <c r="K39" s="75">
        <v>1530</v>
      </c>
      <c r="L39" s="75" t="s">
        <v>74</v>
      </c>
      <c r="M39" s="75">
        <v>1590</v>
      </c>
      <c r="N39" s="75"/>
      <c r="O39" s="76">
        <f t="shared" si="3"/>
        <v>3.3730726114286269</v>
      </c>
      <c r="P39" s="74" t="s">
        <v>74</v>
      </c>
      <c r="Q39" s="77">
        <f t="shared" si="5"/>
        <v>3.5053499687395533</v>
      </c>
      <c r="S39" s="73">
        <v>37</v>
      </c>
      <c r="T39" s="75">
        <v>1590</v>
      </c>
      <c r="U39" s="75" t="s">
        <v>74</v>
      </c>
      <c r="V39" s="75">
        <v>1710</v>
      </c>
      <c r="W39" s="75"/>
      <c r="X39" s="76">
        <f t="shared" si="6"/>
        <v>3.5053499687395533</v>
      </c>
      <c r="Y39" s="74" t="s">
        <v>74</v>
      </c>
      <c r="Z39" s="77">
        <f t="shared" si="8"/>
        <v>3.7699046833614065</v>
      </c>
      <c r="AA39" s="76"/>
      <c r="AB39" s="76"/>
      <c r="AF39" s="119"/>
      <c r="AH39" s="118"/>
      <c r="AL39" s="120"/>
    </row>
    <row r="40" spans="1:38" x14ac:dyDescent="0.25">
      <c r="A40" s="73">
        <v>38</v>
      </c>
      <c r="B40" s="74">
        <v>1950.3715319347916</v>
      </c>
      <c r="C40" s="74" t="s">
        <v>74</v>
      </c>
      <c r="D40" s="74">
        <v>2089.6837842158484</v>
      </c>
      <c r="E40" s="74"/>
      <c r="F40" s="76">
        <f t="shared" si="0"/>
        <v>4.2998332003132935</v>
      </c>
      <c r="G40" s="74" t="s">
        <v>74</v>
      </c>
      <c r="H40" s="77">
        <f t="shared" si="2"/>
        <v>4.6069641431928146</v>
      </c>
      <c r="J40" s="73">
        <v>38</v>
      </c>
      <c r="K40" s="75">
        <v>1540</v>
      </c>
      <c r="L40" s="75" t="s">
        <v>74</v>
      </c>
      <c r="M40" s="75">
        <v>1600</v>
      </c>
      <c r="N40" s="75"/>
      <c r="O40" s="76">
        <f t="shared" si="3"/>
        <v>3.3951188376471144</v>
      </c>
      <c r="P40" s="74" t="s">
        <v>74</v>
      </c>
      <c r="Q40" s="77">
        <f t="shared" si="5"/>
        <v>3.5273961949580412</v>
      </c>
      <c r="S40" s="73">
        <v>38</v>
      </c>
      <c r="T40" s="75">
        <v>1590</v>
      </c>
      <c r="U40" s="75" t="s">
        <v>74</v>
      </c>
      <c r="V40" s="75">
        <v>1710</v>
      </c>
      <c r="W40" s="75"/>
      <c r="X40" s="76">
        <f t="shared" si="6"/>
        <v>3.5053499687395533</v>
      </c>
      <c r="Y40" s="74" t="s">
        <v>74</v>
      </c>
      <c r="Z40" s="77">
        <f t="shared" si="8"/>
        <v>3.7699046833614065</v>
      </c>
      <c r="AA40" s="76"/>
      <c r="AB40" s="76"/>
      <c r="AF40" s="119"/>
      <c r="AH40" s="118"/>
      <c r="AL40" s="120"/>
    </row>
    <row r="41" spans="1:38" x14ac:dyDescent="0.25">
      <c r="A41" s="73">
        <v>39</v>
      </c>
      <c r="B41" s="74">
        <v>1952.2570476541036</v>
      </c>
      <c r="C41" s="74" t="s">
        <v>74</v>
      </c>
      <c r="D41" s="74">
        <v>2091.7039796293971</v>
      </c>
      <c r="E41" s="74"/>
      <c r="F41" s="76">
        <f t="shared" si="0"/>
        <v>4.3039900509219402</v>
      </c>
      <c r="G41" s="74" t="s">
        <v>74</v>
      </c>
      <c r="H41" s="77">
        <f t="shared" si="2"/>
        <v>4.6114179117020795</v>
      </c>
      <c r="J41" s="73">
        <v>39</v>
      </c>
      <c r="K41" s="75">
        <v>1540</v>
      </c>
      <c r="L41" s="75" t="s">
        <v>74</v>
      </c>
      <c r="M41" s="75">
        <v>1600</v>
      </c>
      <c r="N41" s="75"/>
      <c r="O41" s="76">
        <f t="shared" si="3"/>
        <v>3.3951188376471144</v>
      </c>
      <c r="P41" s="74" t="s">
        <v>74</v>
      </c>
      <c r="Q41" s="77">
        <f t="shared" si="5"/>
        <v>3.5273961949580412</v>
      </c>
      <c r="S41" s="73">
        <v>39</v>
      </c>
      <c r="T41" s="75">
        <v>1590</v>
      </c>
      <c r="U41" s="75" t="s">
        <v>74</v>
      </c>
      <c r="V41" s="75">
        <v>1710</v>
      </c>
      <c r="W41" s="75"/>
      <c r="X41" s="76">
        <f t="shared" si="6"/>
        <v>3.5053499687395533</v>
      </c>
      <c r="Y41" s="74" t="s">
        <v>74</v>
      </c>
      <c r="Z41" s="77">
        <f t="shared" si="8"/>
        <v>3.7699046833614065</v>
      </c>
      <c r="AA41" s="76"/>
      <c r="AB41" s="76"/>
      <c r="AF41" s="119"/>
      <c r="AH41" s="118"/>
      <c r="AL41" s="120"/>
    </row>
    <row r="42" spans="1:38" x14ac:dyDescent="0.25">
      <c r="A42" s="73">
        <v>40</v>
      </c>
      <c r="B42" s="74">
        <v>1953.8313612690358</v>
      </c>
      <c r="C42" s="74" t="s">
        <v>74</v>
      </c>
      <c r="D42" s="74">
        <v>2093.3907442168238</v>
      </c>
      <c r="E42" s="74"/>
      <c r="F42" s="76">
        <f t="shared" si="0"/>
        <v>4.3074608183313039</v>
      </c>
      <c r="G42" s="74" t="s">
        <v>74</v>
      </c>
      <c r="H42" s="77">
        <f t="shared" si="2"/>
        <v>4.6151365910692537</v>
      </c>
      <c r="J42" s="73">
        <v>40</v>
      </c>
      <c r="K42" s="75">
        <v>1540</v>
      </c>
      <c r="L42" s="75" t="s">
        <v>74</v>
      </c>
      <c r="M42" s="75">
        <v>1600</v>
      </c>
      <c r="N42" s="75"/>
      <c r="O42" s="76">
        <f t="shared" si="3"/>
        <v>3.3951188376471144</v>
      </c>
      <c r="P42" s="74" t="s">
        <v>74</v>
      </c>
      <c r="Q42" s="77">
        <f t="shared" si="5"/>
        <v>3.5273961949580412</v>
      </c>
      <c r="S42" s="73">
        <v>40</v>
      </c>
      <c r="T42" s="75">
        <v>1590</v>
      </c>
      <c r="U42" s="75" t="s">
        <v>74</v>
      </c>
      <c r="V42" s="75">
        <v>1710</v>
      </c>
      <c r="W42" s="75"/>
      <c r="X42" s="76">
        <f t="shared" si="6"/>
        <v>3.5053499687395533</v>
      </c>
      <c r="Y42" s="74" t="s">
        <v>74</v>
      </c>
      <c r="Z42" s="77">
        <f t="shared" si="8"/>
        <v>3.7699046833614065</v>
      </c>
      <c r="AA42" s="76"/>
      <c r="AB42" s="76"/>
      <c r="AF42" s="119"/>
      <c r="AH42" s="118"/>
      <c r="AL42" s="120"/>
    </row>
    <row r="43" spans="1:38" x14ac:dyDescent="0.25">
      <c r="A43" s="73">
        <v>41</v>
      </c>
      <c r="B43" s="74">
        <v>1955.1459134240649</v>
      </c>
      <c r="C43" s="74" t="s">
        <v>74</v>
      </c>
      <c r="D43" s="74">
        <v>2094.799192954355</v>
      </c>
      <c r="E43" s="74"/>
      <c r="F43" s="76">
        <f t="shared" si="0"/>
        <v>4.3103589097498816</v>
      </c>
      <c r="G43" s="74" t="s">
        <v>74</v>
      </c>
      <c r="H43" s="77">
        <f t="shared" si="2"/>
        <v>4.6182416890177294</v>
      </c>
      <c r="J43" s="73">
        <v>41</v>
      </c>
      <c r="K43" s="75">
        <v>1540</v>
      </c>
      <c r="L43" s="75" t="s">
        <v>74</v>
      </c>
      <c r="M43" s="75">
        <v>1600</v>
      </c>
      <c r="N43" s="75"/>
      <c r="O43" s="76">
        <f t="shared" si="3"/>
        <v>3.3951188376471144</v>
      </c>
      <c r="P43" s="74" t="s">
        <v>74</v>
      </c>
      <c r="Q43" s="77">
        <f t="shared" si="5"/>
        <v>3.5273961949580412</v>
      </c>
      <c r="S43" s="73">
        <v>41</v>
      </c>
      <c r="T43" s="75">
        <v>1590</v>
      </c>
      <c r="U43" s="75" t="s">
        <v>74</v>
      </c>
      <c r="V43" s="75">
        <v>1710</v>
      </c>
      <c r="W43" s="75"/>
      <c r="X43" s="76">
        <f t="shared" si="6"/>
        <v>3.5053499687395533</v>
      </c>
      <c r="Y43" s="74" t="s">
        <v>74</v>
      </c>
      <c r="Z43" s="77">
        <f t="shared" si="8"/>
        <v>3.7699046833614065</v>
      </c>
      <c r="AA43" s="76"/>
      <c r="AB43" s="76"/>
      <c r="AF43" s="119"/>
      <c r="AH43" s="118"/>
      <c r="AL43" s="120"/>
    </row>
    <row r="44" spans="1:38" x14ac:dyDescent="0.25">
      <c r="A44" s="73">
        <v>42</v>
      </c>
      <c r="B44" s="74">
        <v>1956.2436753628372</v>
      </c>
      <c r="C44" s="74" t="s">
        <v>74</v>
      </c>
      <c r="D44" s="74">
        <v>2095.9753664601826</v>
      </c>
      <c r="E44" s="74"/>
      <c r="F44" s="76">
        <f t="shared" si="0"/>
        <v>4.3127790605535035</v>
      </c>
      <c r="G44" s="74" t="s">
        <v>74</v>
      </c>
      <c r="H44" s="77">
        <f t="shared" si="2"/>
        <v>4.620834707735896</v>
      </c>
      <c r="J44" s="73">
        <v>42</v>
      </c>
      <c r="K44" s="75">
        <v>1550</v>
      </c>
      <c r="L44" s="75" t="s">
        <v>74</v>
      </c>
      <c r="M44" s="75">
        <v>1610</v>
      </c>
      <c r="N44" s="75"/>
      <c r="O44" s="76">
        <f t="shared" si="3"/>
        <v>3.4171650638656024</v>
      </c>
      <c r="P44" s="74" t="s">
        <v>74</v>
      </c>
      <c r="Q44" s="77">
        <f t="shared" si="5"/>
        <v>3.5494424211765288</v>
      </c>
      <c r="S44" s="73">
        <v>42</v>
      </c>
      <c r="T44" s="75">
        <v>1590</v>
      </c>
      <c r="U44" s="75" t="s">
        <v>74</v>
      </c>
      <c r="V44" s="75">
        <v>1710</v>
      </c>
      <c r="W44" s="75"/>
      <c r="X44" s="76">
        <f t="shared" si="6"/>
        <v>3.5053499687395533</v>
      </c>
      <c r="Y44" s="74" t="s">
        <v>74</v>
      </c>
      <c r="Z44" s="77">
        <f t="shared" si="8"/>
        <v>3.7699046833614065</v>
      </c>
      <c r="AA44" s="76"/>
      <c r="AB44" s="76"/>
      <c r="AF44" s="119"/>
      <c r="AH44" s="118"/>
      <c r="AL44" s="120"/>
    </row>
    <row r="45" spans="1:38" x14ac:dyDescent="0.25">
      <c r="A45" s="73">
        <v>43</v>
      </c>
      <c r="B45" s="74">
        <v>1957.1605232902705</v>
      </c>
      <c r="C45" s="74" t="s">
        <v>74</v>
      </c>
      <c r="D45" s="74">
        <v>2096.9577035252896</v>
      </c>
      <c r="E45" s="74"/>
      <c r="F45" s="76">
        <f t="shared" si="0"/>
        <v>4.3148003642351176</v>
      </c>
      <c r="G45" s="74" t="s">
        <v>74</v>
      </c>
      <c r="H45" s="77">
        <f t="shared" si="2"/>
        <v>4.6230003902519119</v>
      </c>
      <c r="J45" s="73">
        <v>43</v>
      </c>
      <c r="K45" s="75">
        <v>1550</v>
      </c>
      <c r="L45" s="75" t="s">
        <v>74</v>
      </c>
      <c r="M45" s="75">
        <v>1610</v>
      </c>
      <c r="N45" s="75"/>
      <c r="O45" s="76">
        <f t="shared" si="3"/>
        <v>3.4171650638656024</v>
      </c>
      <c r="P45" s="74" t="s">
        <v>74</v>
      </c>
      <c r="Q45" s="77">
        <f t="shared" si="5"/>
        <v>3.5494424211765288</v>
      </c>
      <c r="S45" s="73">
        <v>43</v>
      </c>
      <c r="T45" s="75">
        <v>1600</v>
      </c>
      <c r="U45" s="75" t="s">
        <v>74</v>
      </c>
      <c r="V45" s="75">
        <v>1710</v>
      </c>
      <c r="W45" s="75"/>
      <c r="X45" s="76">
        <f t="shared" si="6"/>
        <v>3.5273961949580412</v>
      </c>
      <c r="Y45" s="74" t="s">
        <v>74</v>
      </c>
      <c r="Z45" s="77">
        <f t="shared" si="8"/>
        <v>3.7699046833614065</v>
      </c>
      <c r="AA45" s="76"/>
      <c r="AB45" s="76"/>
      <c r="AF45" s="119"/>
      <c r="AH45" s="118"/>
      <c r="AL45" s="120"/>
    </row>
    <row r="46" spans="1:38" x14ac:dyDescent="0.25">
      <c r="A46" s="73">
        <v>44</v>
      </c>
      <c r="B46" s="74">
        <v>1957.9263976739987</v>
      </c>
      <c r="C46" s="74" t="s">
        <v>74</v>
      </c>
      <c r="D46" s="74">
        <v>2097.7782832221415</v>
      </c>
      <c r="E46" s="74"/>
      <c r="F46" s="76">
        <f t="shared" si="0"/>
        <v>4.31648882822698</v>
      </c>
      <c r="G46" s="74" t="s">
        <v>74</v>
      </c>
      <c r="H46" s="77">
        <f t="shared" si="2"/>
        <v>4.6248094588146209</v>
      </c>
      <c r="J46" s="73">
        <v>44</v>
      </c>
      <c r="K46" s="75">
        <v>1550</v>
      </c>
      <c r="L46" s="75" t="s">
        <v>74</v>
      </c>
      <c r="M46" s="75">
        <v>1610</v>
      </c>
      <c r="N46" s="75"/>
      <c r="O46" s="76">
        <f t="shared" si="3"/>
        <v>3.4171650638656024</v>
      </c>
      <c r="P46" s="74" t="s">
        <v>74</v>
      </c>
      <c r="Q46" s="77">
        <f t="shared" si="5"/>
        <v>3.5494424211765288</v>
      </c>
      <c r="S46" s="73">
        <v>44</v>
      </c>
      <c r="T46" s="75">
        <v>1600</v>
      </c>
      <c r="U46" s="75" t="s">
        <v>74</v>
      </c>
      <c r="V46" s="75">
        <v>1710</v>
      </c>
      <c r="W46" s="75"/>
      <c r="X46" s="76">
        <f t="shared" si="6"/>
        <v>3.5273961949580412</v>
      </c>
      <c r="Y46" s="74" t="s">
        <v>74</v>
      </c>
      <c r="Z46" s="77">
        <f t="shared" si="8"/>
        <v>3.7699046833614065</v>
      </c>
      <c r="AA46" s="76"/>
      <c r="AB46" s="76"/>
      <c r="AF46" s="119"/>
      <c r="AH46" s="118"/>
      <c r="AL46" s="120"/>
    </row>
    <row r="47" spans="1:38" x14ac:dyDescent="0.25">
      <c r="A47" s="73">
        <v>45</v>
      </c>
      <c r="B47" s="74">
        <v>1958.5662782920042</v>
      </c>
      <c r="C47" s="74" t="s">
        <v>74</v>
      </c>
      <c r="D47" s="74">
        <v>2098.4638695985759</v>
      </c>
      <c r="E47" s="74"/>
      <c r="F47" s="76">
        <f t="shared" si="0"/>
        <v>4.3178995235127173</v>
      </c>
      <c r="G47" s="74" t="s">
        <v>74</v>
      </c>
      <c r="H47" s="77">
        <f t="shared" si="2"/>
        <v>4.6263209180493394</v>
      </c>
      <c r="J47" s="73">
        <v>45</v>
      </c>
      <c r="K47" s="75">
        <v>1550</v>
      </c>
      <c r="L47" s="75" t="s">
        <v>74</v>
      </c>
      <c r="M47" s="75">
        <v>1610</v>
      </c>
      <c r="N47" s="75"/>
      <c r="O47" s="76">
        <f t="shared" si="3"/>
        <v>3.4171650638656024</v>
      </c>
      <c r="P47" s="74" t="s">
        <v>74</v>
      </c>
      <c r="Q47" s="77">
        <f t="shared" si="5"/>
        <v>3.5494424211765288</v>
      </c>
      <c r="S47" s="73">
        <v>45</v>
      </c>
      <c r="T47" s="75">
        <v>1600</v>
      </c>
      <c r="U47" s="75" t="s">
        <v>74</v>
      </c>
      <c r="V47" s="75">
        <v>1710</v>
      </c>
      <c r="W47" s="75"/>
      <c r="X47" s="76">
        <f t="shared" si="6"/>
        <v>3.5273961949580412</v>
      </c>
      <c r="Y47" s="74" t="s">
        <v>74</v>
      </c>
      <c r="Z47" s="77">
        <f t="shared" si="8"/>
        <v>3.7699046833614065</v>
      </c>
      <c r="AA47" s="76"/>
      <c r="AB47" s="76"/>
      <c r="AF47" s="119"/>
      <c r="AH47" s="118"/>
      <c r="AL47" s="120"/>
    </row>
    <row r="48" spans="1:38" x14ac:dyDescent="0.25">
      <c r="A48" s="73">
        <v>46</v>
      </c>
      <c r="B48" s="74">
        <v>1959.101002424527</v>
      </c>
      <c r="C48" s="74" t="s">
        <v>74</v>
      </c>
      <c r="D48" s="74">
        <v>2099.0367883119934</v>
      </c>
      <c r="E48" s="74"/>
      <c r="F48" s="76">
        <f t="shared" si="0"/>
        <v>4.3190783884317252</v>
      </c>
      <c r="G48" s="74" t="s">
        <v>74</v>
      </c>
      <c r="H48" s="77">
        <f t="shared" si="2"/>
        <v>4.6275839876054201</v>
      </c>
      <c r="J48" s="73">
        <v>46</v>
      </c>
      <c r="K48" s="75">
        <v>1550</v>
      </c>
      <c r="L48" s="75" t="s">
        <v>74</v>
      </c>
      <c r="M48" s="75">
        <v>1610</v>
      </c>
      <c r="N48" s="75"/>
      <c r="O48" s="76">
        <f t="shared" si="3"/>
        <v>3.4171650638656024</v>
      </c>
      <c r="P48" s="74" t="s">
        <v>74</v>
      </c>
      <c r="Q48" s="77">
        <f t="shared" si="5"/>
        <v>3.5494424211765288</v>
      </c>
      <c r="S48" s="73">
        <v>46</v>
      </c>
      <c r="T48" s="75">
        <v>1600</v>
      </c>
      <c r="U48" s="75" t="s">
        <v>74</v>
      </c>
      <c r="V48" s="75">
        <v>1720</v>
      </c>
      <c r="W48" s="75"/>
      <c r="X48" s="76">
        <f t="shared" si="6"/>
        <v>3.5273961949580412</v>
      </c>
      <c r="Y48" s="74" t="s">
        <v>74</v>
      </c>
      <c r="Z48" s="77">
        <f t="shared" si="8"/>
        <v>3.7919509095798944</v>
      </c>
      <c r="AA48" s="76"/>
      <c r="AB48" s="76"/>
      <c r="AF48" s="119"/>
      <c r="AH48" s="118"/>
      <c r="AL48" s="120"/>
    </row>
    <row r="49" spans="1:38" x14ac:dyDescent="0.25">
      <c r="A49" s="73">
        <v>47</v>
      </c>
      <c r="B49" s="74">
        <v>1959.5479501793809</v>
      </c>
      <c r="C49" s="74" t="s">
        <v>74</v>
      </c>
      <c r="D49" s="74">
        <v>2099.5156609064798</v>
      </c>
      <c r="E49" s="74"/>
      <c r="F49" s="76">
        <f t="shared" si="0"/>
        <v>4.3200637395628609</v>
      </c>
      <c r="G49" s="74" t="s">
        <v>74</v>
      </c>
      <c r="H49" s="77">
        <f t="shared" si="2"/>
        <v>4.6286397209602086</v>
      </c>
      <c r="J49" s="73">
        <v>47</v>
      </c>
      <c r="K49" s="75">
        <v>1550</v>
      </c>
      <c r="L49" s="75" t="s">
        <v>74</v>
      </c>
      <c r="M49" s="75">
        <v>1610</v>
      </c>
      <c r="N49" s="75"/>
      <c r="O49" s="76">
        <f t="shared" si="3"/>
        <v>3.4171650638656024</v>
      </c>
      <c r="P49" s="74" t="s">
        <v>74</v>
      </c>
      <c r="Q49" s="77">
        <f t="shared" si="5"/>
        <v>3.5494424211765288</v>
      </c>
      <c r="S49" s="73">
        <v>47</v>
      </c>
      <c r="T49" s="75">
        <v>1600</v>
      </c>
      <c r="U49" s="75" t="s">
        <v>74</v>
      </c>
      <c r="V49" s="75">
        <v>1720</v>
      </c>
      <c r="W49" s="75"/>
      <c r="X49" s="76">
        <f t="shared" si="6"/>
        <v>3.5273961949580412</v>
      </c>
      <c r="Y49" s="74" t="s">
        <v>74</v>
      </c>
      <c r="Z49" s="77">
        <f t="shared" si="8"/>
        <v>3.7919509095798944</v>
      </c>
      <c r="AA49" s="76"/>
      <c r="AB49" s="76"/>
      <c r="AF49" s="119"/>
      <c r="AH49" s="118"/>
      <c r="AL49" s="120"/>
    </row>
    <row r="50" spans="1:38" x14ac:dyDescent="0.25">
      <c r="A50" s="73">
        <v>48</v>
      </c>
      <c r="B50" s="74">
        <v>1959.9216177110332</v>
      </c>
      <c r="C50" s="74" t="s">
        <v>74</v>
      </c>
      <c r="D50" s="74">
        <v>2099.9160189761074</v>
      </c>
      <c r="E50" s="74"/>
      <c r="F50" s="76">
        <f t="shared" si="0"/>
        <v>4.3208875354561922</v>
      </c>
      <c r="G50" s="74" t="s">
        <v>74</v>
      </c>
      <c r="H50" s="77">
        <f t="shared" si="2"/>
        <v>4.6295223594173489</v>
      </c>
      <c r="J50" s="73">
        <v>48</v>
      </c>
      <c r="K50" s="75">
        <v>1550</v>
      </c>
      <c r="L50" s="75" t="s">
        <v>74</v>
      </c>
      <c r="M50" s="75">
        <v>1610</v>
      </c>
      <c r="N50" s="75"/>
      <c r="O50" s="76">
        <f t="shared" si="3"/>
        <v>3.4171650638656024</v>
      </c>
      <c r="P50" s="74" t="s">
        <v>74</v>
      </c>
      <c r="Q50" s="77">
        <f t="shared" si="5"/>
        <v>3.5494424211765288</v>
      </c>
      <c r="S50" s="73">
        <v>48</v>
      </c>
      <c r="T50" s="75">
        <v>1600</v>
      </c>
      <c r="U50" s="75" t="s">
        <v>74</v>
      </c>
      <c r="V50" s="75">
        <v>1720</v>
      </c>
      <c r="W50" s="75"/>
      <c r="X50" s="76">
        <f t="shared" si="6"/>
        <v>3.5273961949580412</v>
      </c>
      <c r="Y50" s="74" t="s">
        <v>74</v>
      </c>
      <c r="Z50" s="77">
        <f t="shared" si="8"/>
        <v>3.7919509095798944</v>
      </c>
      <c r="AA50" s="76"/>
      <c r="AB50" s="76"/>
      <c r="AF50" s="119"/>
      <c r="AH50" s="118"/>
      <c r="AL50" s="120"/>
    </row>
    <row r="51" spans="1:38" x14ac:dyDescent="0.25">
      <c r="A51" s="73">
        <v>49</v>
      </c>
      <c r="B51" s="74">
        <v>1960.2340961416812</v>
      </c>
      <c r="C51" s="74" t="s">
        <v>74</v>
      </c>
      <c r="D51" s="74">
        <v>2100.2508172946586</v>
      </c>
      <c r="E51" s="74"/>
      <c r="F51" s="76">
        <f t="shared" si="0"/>
        <v>4.321576432473238</v>
      </c>
      <c r="G51" s="74" t="s">
        <v>74</v>
      </c>
      <c r="H51" s="77">
        <f t="shared" si="2"/>
        <v>4.6302604633641842</v>
      </c>
      <c r="J51" s="73">
        <v>49</v>
      </c>
      <c r="K51" s="75">
        <v>1550</v>
      </c>
      <c r="L51" s="75" t="s">
        <v>74</v>
      </c>
      <c r="M51" s="75">
        <v>1610</v>
      </c>
      <c r="N51" s="75"/>
      <c r="O51" s="76">
        <f t="shared" si="3"/>
        <v>3.4171650638656024</v>
      </c>
      <c r="P51" s="74" t="s">
        <v>74</v>
      </c>
      <c r="Q51" s="77">
        <f t="shared" si="5"/>
        <v>3.5494424211765288</v>
      </c>
      <c r="S51" s="73">
        <v>49</v>
      </c>
      <c r="T51" s="75">
        <v>1600</v>
      </c>
      <c r="U51" s="75" t="s">
        <v>74</v>
      </c>
      <c r="V51" s="75">
        <v>1720</v>
      </c>
      <c r="W51" s="75"/>
      <c r="X51" s="76">
        <f t="shared" si="6"/>
        <v>3.5273961949580412</v>
      </c>
      <c r="Y51" s="74" t="s">
        <v>74</v>
      </c>
      <c r="Z51" s="77">
        <f t="shared" si="8"/>
        <v>3.7919509095798944</v>
      </c>
      <c r="AA51" s="76"/>
      <c r="AB51" s="76"/>
      <c r="AF51" s="119"/>
      <c r="AH51" s="118"/>
      <c r="AL51" s="120"/>
    </row>
    <row r="52" spans="1:38" x14ac:dyDescent="0.25">
      <c r="A52" s="73">
        <v>50</v>
      </c>
      <c r="B52" s="74">
        <v>1960.4954713567906</v>
      </c>
      <c r="C52" s="74" t="s">
        <v>74</v>
      </c>
      <c r="D52" s="74">
        <v>2100.5308621679901</v>
      </c>
      <c r="E52" s="74"/>
      <c r="F52" s="76">
        <f t="shared" si="0"/>
        <v>4.322152666185259</v>
      </c>
      <c r="G52" s="74" t="s">
        <v>74</v>
      </c>
      <c r="H52" s="77">
        <f t="shared" si="2"/>
        <v>4.6308778566270634</v>
      </c>
      <c r="J52" s="73">
        <v>50</v>
      </c>
      <c r="K52" s="75">
        <v>1550</v>
      </c>
      <c r="L52" s="75" t="s">
        <v>74</v>
      </c>
      <c r="M52" s="75">
        <v>1610</v>
      </c>
      <c r="N52" s="75"/>
      <c r="O52" s="76">
        <f t="shared" si="3"/>
        <v>3.4171650638656024</v>
      </c>
      <c r="P52" s="74" t="s">
        <v>74</v>
      </c>
      <c r="Q52" s="77">
        <f t="shared" si="5"/>
        <v>3.5494424211765288</v>
      </c>
      <c r="S52" s="73">
        <v>50</v>
      </c>
      <c r="T52" s="75">
        <v>1600</v>
      </c>
      <c r="U52" s="75" t="s">
        <v>74</v>
      </c>
      <c r="V52" s="75">
        <v>1720</v>
      </c>
      <c r="W52" s="75"/>
      <c r="X52" s="76">
        <f t="shared" si="6"/>
        <v>3.5273961949580412</v>
      </c>
      <c r="Y52" s="74" t="s">
        <v>74</v>
      </c>
      <c r="Z52" s="77">
        <f t="shared" si="8"/>
        <v>3.7919509095798944</v>
      </c>
      <c r="AA52" s="76"/>
      <c r="AB52" s="76"/>
      <c r="AF52" s="119"/>
      <c r="AH52" s="118"/>
      <c r="AL52" s="120"/>
    </row>
    <row r="53" spans="1:38" x14ac:dyDescent="0.25">
      <c r="A53" s="73">
        <v>51</v>
      </c>
      <c r="B53" s="74">
        <v>1960.714157532731</v>
      </c>
      <c r="C53" s="74" t="s">
        <v>74</v>
      </c>
      <c r="D53" s="74">
        <v>2100.7651687850689</v>
      </c>
      <c r="E53" s="74"/>
      <c r="F53" s="76">
        <f t="shared" si="0"/>
        <v>4.322634786675823</v>
      </c>
      <c r="G53" s="74" t="s">
        <v>74</v>
      </c>
      <c r="H53" s="77">
        <f t="shared" si="2"/>
        <v>4.6313944142955243</v>
      </c>
      <c r="J53" s="73">
        <v>51</v>
      </c>
      <c r="K53" s="75">
        <v>1550</v>
      </c>
      <c r="L53" s="75" t="s">
        <v>74</v>
      </c>
      <c r="M53" s="75">
        <v>1610</v>
      </c>
      <c r="N53" s="75"/>
      <c r="O53" s="76">
        <f t="shared" si="3"/>
        <v>3.4171650638656024</v>
      </c>
      <c r="P53" s="74" t="s">
        <v>74</v>
      </c>
      <c r="Q53" s="77">
        <f t="shared" si="5"/>
        <v>3.5494424211765288</v>
      </c>
      <c r="S53" s="73">
        <v>51</v>
      </c>
      <c r="T53" s="75">
        <v>1600</v>
      </c>
      <c r="U53" s="75" t="s">
        <v>74</v>
      </c>
      <c r="V53" s="75">
        <v>1720</v>
      </c>
      <c r="W53" s="75"/>
      <c r="X53" s="76">
        <f t="shared" si="6"/>
        <v>3.5273961949580412</v>
      </c>
      <c r="Y53" s="74" t="s">
        <v>74</v>
      </c>
      <c r="Z53" s="77">
        <f t="shared" si="8"/>
        <v>3.7919509095798944</v>
      </c>
      <c r="AA53" s="76"/>
      <c r="AB53" s="76"/>
      <c r="AF53" s="119"/>
      <c r="AH53" s="118"/>
      <c r="AL53" s="120"/>
    </row>
    <row r="54" spans="1:38" x14ac:dyDescent="0.25">
      <c r="A54" s="73">
        <v>52</v>
      </c>
      <c r="B54" s="74">
        <v>1960.8971752487603</v>
      </c>
      <c r="C54" s="74" t="s">
        <v>74</v>
      </c>
      <c r="D54" s="74">
        <v>2100.9612591951004</v>
      </c>
      <c r="E54" s="74"/>
      <c r="F54" s="76">
        <f t="shared" si="0"/>
        <v>4.3230382716727798</v>
      </c>
      <c r="G54" s="74" t="s">
        <v>74</v>
      </c>
      <c r="H54" s="77">
        <f t="shared" si="2"/>
        <v>4.6318267196494078</v>
      </c>
      <c r="J54" s="73">
        <v>52</v>
      </c>
      <c r="K54" s="75">
        <v>1550</v>
      </c>
      <c r="L54" s="75" t="s">
        <v>74</v>
      </c>
      <c r="M54" s="75">
        <v>1610</v>
      </c>
      <c r="N54" s="75"/>
      <c r="O54" s="76">
        <f t="shared" si="3"/>
        <v>3.4171650638656024</v>
      </c>
      <c r="P54" s="74" t="s">
        <v>74</v>
      </c>
      <c r="Q54" s="77">
        <f t="shared" si="5"/>
        <v>3.5494424211765288</v>
      </c>
      <c r="S54" s="73">
        <v>52</v>
      </c>
      <c r="T54" s="75">
        <v>1600</v>
      </c>
      <c r="U54" s="75" t="s">
        <v>74</v>
      </c>
      <c r="V54" s="75">
        <v>1720</v>
      </c>
      <c r="W54" s="75"/>
      <c r="X54" s="76">
        <f t="shared" si="6"/>
        <v>3.5273961949580412</v>
      </c>
      <c r="Y54" s="74" t="s">
        <v>74</v>
      </c>
      <c r="Z54" s="77">
        <f t="shared" si="8"/>
        <v>3.7919509095798944</v>
      </c>
      <c r="AA54" s="76"/>
      <c r="AB54" s="76"/>
      <c r="AF54" s="119"/>
      <c r="AH54" s="118"/>
      <c r="AL54" s="120"/>
    </row>
    <row r="55" spans="1:38" x14ac:dyDescent="0.25">
      <c r="A55" s="73">
        <v>53</v>
      </c>
      <c r="B55" s="74">
        <v>1961.0503833119092</v>
      </c>
      <c r="C55" s="74" t="s">
        <v>74</v>
      </c>
      <c r="D55" s="74">
        <v>2101.1254106913311</v>
      </c>
      <c r="E55" s="74"/>
      <c r="F55" s="76">
        <f t="shared" si="0"/>
        <v>4.323376037634648</v>
      </c>
      <c r="G55" s="74" t="s">
        <v>74</v>
      </c>
      <c r="H55" s="77">
        <f t="shared" si="2"/>
        <v>4.6321886117514079</v>
      </c>
      <c r="J55" s="73">
        <v>53</v>
      </c>
      <c r="K55" s="75">
        <v>1550</v>
      </c>
      <c r="L55" s="75" t="s">
        <v>74</v>
      </c>
      <c r="M55" s="75">
        <v>1610</v>
      </c>
      <c r="N55" s="75"/>
      <c r="O55" s="76">
        <f t="shared" si="3"/>
        <v>3.4171650638656024</v>
      </c>
      <c r="P55" s="74" t="s">
        <v>74</v>
      </c>
      <c r="Q55" s="77">
        <f t="shared" si="5"/>
        <v>3.5494424211765288</v>
      </c>
      <c r="S55" s="73">
        <v>53</v>
      </c>
      <c r="T55" s="75">
        <v>1610</v>
      </c>
      <c r="U55" s="75" t="s">
        <v>74</v>
      </c>
      <c r="V55" s="75">
        <v>1720</v>
      </c>
      <c r="W55" s="75"/>
      <c r="X55" s="76">
        <f t="shared" si="6"/>
        <v>3.5494424211765288</v>
      </c>
      <c r="Y55" s="74" t="s">
        <v>74</v>
      </c>
      <c r="Z55" s="77">
        <f t="shared" si="8"/>
        <v>3.7919509095798944</v>
      </c>
      <c r="AA55" s="76"/>
      <c r="AB55" s="76"/>
      <c r="AF55" s="119"/>
      <c r="AH55" s="118"/>
      <c r="AL55" s="120"/>
    </row>
    <row r="56" spans="1:38" x14ac:dyDescent="0.25">
      <c r="A56" s="73">
        <v>54</v>
      </c>
      <c r="B56" s="74">
        <v>1961.1786719549089</v>
      </c>
      <c r="C56" s="74" t="s">
        <v>74</v>
      </c>
      <c r="D56" s="74">
        <v>2101.2628628088314</v>
      </c>
      <c r="E56" s="74"/>
      <c r="F56" s="76">
        <f t="shared" si="0"/>
        <v>4.323658865679131</v>
      </c>
      <c r="G56" s="74" t="s">
        <v>74</v>
      </c>
      <c r="H56" s="77">
        <f t="shared" si="2"/>
        <v>4.6324916417990698</v>
      </c>
      <c r="J56" s="73">
        <v>54</v>
      </c>
      <c r="K56" s="75">
        <v>1550</v>
      </c>
      <c r="L56" s="75" t="s">
        <v>74</v>
      </c>
      <c r="M56" s="75">
        <v>1610</v>
      </c>
      <c r="N56" s="75"/>
      <c r="O56" s="76">
        <f t="shared" si="3"/>
        <v>3.4171650638656024</v>
      </c>
      <c r="P56" s="74" t="s">
        <v>74</v>
      </c>
      <c r="Q56" s="77">
        <f t="shared" si="5"/>
        <v>3.5494424211765288</v>
      </c>
      <c r="S56" s="73">
        <v>54</v>
      </c>
      <c r="T56" s="75">
        <v>1610</v>
      </c>
      <c r="U56" s="75" t="s">
        <v>74</v>
      </c>
      <c r="V56" s="75">
        <v>1720</v>
      </c>
      <c r="W56" s="75"/>
      <c r="X56" s="76">
        <f t="shared" si="6"/>
        <v>3.5494424211765288</v>
      </c>
      <c r="Y56" s="74" t="s">
        <v>74</v>
      </c>
      <c r="Z56" s="77">
        <f t="shared" si="8"/>
        <v>3.7919509095798944</v>
      </c>
      <c r="AA56" s="76"/>
      <c r="AB56" s="76"/>
      <c r="AF56" s="119"/>
      <c r="AH56" s="118"/>
      <c r="AL56" s="120"/>
    </row>
    <row r="57" spans="1:38" x14ac:dyDescent="0.25">
      <c r="A57" s="73">
        <v>55</v>
      </c>
      <c r="B57" s="74">
        <v>1961.2861238214471</v>
      </c>
      <c r="C57" s="74" t="s">
        <v>74</v>
      </c>
      <c r="D57" s="74">
        <v>2101.3779898086932</v>
      </c>
      <c r="E57" s="74"/>
      <c r="F57" s="76">
        <f t="shared" si="0"/>
        <v>4.3238957564948608</v>
      </c>
      <c r="G57" s="74" t="s">
        <v>74</v>
      </c>
      <c r="H57" s="77">
        <f t="shared" si="2"/>
        <v>4.6327454533873516</v>
      </c>
      <c r="J57" s="73">
        <v>55</v>
      </c>
      <c r="K57" s="75">
        <v>1550</v>
      </c>
      <c r="L57" s="75" t="s">
        <v>74</v>
      </c>
      <c r="M57" s="75">
        <v>1610</v>
      </c>
      <c r="N57" s="75"/>
      <c r="O57" s="76">
        <f t="shared" si="3"/>
        <v>3.4171650638656024</v>
      </c>
      <c r="P57" s="74" t="s">
        <v>74</v>
      </c>
      <c r="Q57" s="77">
        <f t="shared" si="5"/>
        <v>3.5494424211765288</v>
      </c>
      <c r="S57" s="73">
        <v>55</v>
      </c>
      <c r="T57" s="75">
        <v>1610</v>
      </c>
      <c r="U57" s="75" t="s">
        <v>74</v>
      </c>
      <c r="V57" s="75">
        <v>1720</v>
      </c>
      <c r="W57" s="75"/>
      <c r="X57" s="76">
        <f t="shared" si="6"/>
        <v>3.5494424211765288</v>
      </c>
      <c r="Y57" s="74" t="s">
        <v>74</v>
      </c>
      <c r="Z57" s="77">
        <f t="shared" si="8"/>
        <v>3.7919509095798944</v>
      </c>
      <c r="AA57" s="76"/>
      <c r="AB57" s="76"/>
      <c r="AF57" s="119"/>
      <c r="AH57" s="118"/>
      <c r="AL57" s="120"/>
    </row>
    <row r="58" spans="1:38" x14ac:dyDescent="0.25">
      <c r="A58" s="73">
        <v>56</v>
      </c>
      <c r="B58" s="74">
        <v>1961.3761481016522</v>
      </c>
      <c r="C58" s="74" t="s">
        <v>74</v>
      </c>
      <c r="D58" s="74">
        <v>2101.4744443946274</v>
      </c>
      <c r="E58" s="74"/>
      <c r="F58" s="76">
        <f t="shared" si="0"/>
        <v>4.3240942260595174</v>
      </c>
      <c r="G58" s="74" t="s">
        <v>74</v>
      </c>
      <c r="H58" s="77">
        <f t="shared" si="2"/>
        <v>4.6329580993494828</v>
      </c>
      <c r="J58" s="73">
        <v>56</v>
      </c>
      <c r="K58" s="75">
        <v>1550</v>
      </c>
      <c r="L58" s="75" t="s">
        <v>74</v>
      </c>
      <c r="M58" s="75">
        <v>1610</v>
      </c>
      <c r="N58" s="75"/>
      <c r="O58" s="76">
        <f t="shared" si="3"/>
        <v>3.4171650638656024</v>
      </c>
      <c r="P58" s="74" t="s">
        <v>74</v>
      </c>
      <c r="Q58" s="77">
        <f t="shared" si="5"/>
        <v>3.5494424211765288</v>
      </c>
      <c r="S58" s="73">
        <v>56</v>
      </c>
      <c r="T58" s="75">
        <v>1610</v>
      </c>
      <c r="U58" s="75" t="s">
        <v>74</v>
      </c>
      <c r="V58" s="75">
        <v>1720</v>
      </c>
      <c r="W58" s="75"/>
      <c r="X58" s="76">
        <f t="shared" si="6"/>
        <v>3.5494424211765288</v>
      </c>
      <c r="Y58" s="74" t="s">
        <v>74</v>
      </c>
      <c r="Z58" s="77">
        <f t="shared" si="8"/>
        <v>3.7919509095798944</v>
      </c>
      <c r="AA58" s="76"/>
      <c r="AB58" s="76"/>
      <c r="AF58" s="119"/>
      <c r="AH58" s="118"/>
      <c r="AL58" s="120"/>
    </row>
    <row r="59" spans="1:38" x14ac:dyDescent="0.25">
      <c r="A59" s="73">
        <v>57</v>
      </c>
      <c r="B59" s="74">
        <v>1961.4515922961352</v>
      </c>
      <c r="C59" s="74" t="s">
        <v>74</v>
      </c>
      <c r="D59" s="74">
        <v>2101.5552774601451</v>
      </c>
      <c r="E59" s="74"/>
      <c r="F59" s="76">
        <f t="shared" si="0"/>
        <v>4.3242605520373614</v>
      </c>
      <c r="G59" s="74" t="s">
        <v>74</v>
      </c>
      <c r="H59" s="77">
        <f t="shared" si="2"/>
        <v>4.6331363057543165</v>
      </c>
      <c r="J59" s="73">
        <v>57</v>
      </c>
      <c r="K59" s="75">
        <v>1550</v>
      </c>
      <c r="L59" s="75" t="s">
        <v>74</v>
      </c>
      <c r="M59" s="75">
        <v>1610</v>
      </c>
      <c r="N59" s="75"/>
      <c r="O59" s="76">
        <f t="shared" si="3"/>
        <v>3.4171650638656024</v>
      </c>
      <c r="P59" s="74" t="s">
        <v>74</v>
      </c>
      <c r="Q59" s="77">
        <f t="shared" si="5"/>
        <v>3.5494424211765288</v>
      </c>
      <c r="S59" s="73">
        <v>57</v>
      </c>
      <c r="T59" s="75">
        <v>1610</v>
      </c>
      <c r="U59" s="75" t="s">
        <v>74</v>
      </c>
      <c r="V59" s="75">
        <v>1720</v>
      </c>
      <c r="W59" s="75"/>
      <c r="X59" s="76">
        <f t="shared" si="6"/>
        <v>3.5494424211765288</v>
      </c>
      <c r="Y59" s="74" t="s">
        <v>74</v>
      </c>
      <c r="Z59" s="77">
        <f t="shared" si="8"/>
        <v>3.7919509095798944</v>
      </c>
      <c r="AA59" s="76"/>
      <c r="AB59" s="76"/>
      <c r="AF59" s="119"/>
      <c r="AH59" s="118"/>
      <c r="AL59" s="120"/>
    </row>
    <row r="60" spans="1:38" x14ac:dyDescent="0.25">
      <c r="A60" s="73">
        <v>58</v>
      </c>
      <c r="B60" s="74">
        <v>1961.5148353445738</v>
      </c>
      <c r="C60" s="74" t="s">
        <v>74</v>
      </c>
      <c r="D60" s="74">
        <v>2101.6230378691866</v>
      </c>
      <c r="E60" s="74"/>
      <c r="F60" s="76">
        <f t="shared" si="0"/>
        <v>4.3243999790926244</v>
      </c>
      <c r="G60" s="74" t="s">
        <v>74</v>
      </c>
      <c r="H60" s="77">
        <f t="shared" si="2"/>
        <v>4.6332856918849554</v>
      </c>
      <c r="J60" s="73">
        <v>58</v>
      </c>
      <c r="K60" s="75">
        <v>1550</v>
      </c>
      <c r="L60" s="75" t="s">
        <v>74</v>
      </c>
      <c r="M60" s="75">
        <v>1610</v>
      </c>
      <c r="N60" s="75"/>
      <c r="O60" s="76">
        <f t="shared" si="3"/>
        <v>3.4171650638656024</v>
      </c>
      <c r="P60" s="74" t="s">
        <v>74</v>
      </c>
      <c r="Q60" s="77">
        <f t="shared" si="5"/>
        <v>3.5494424211765288</v>
      </c>
      <c r="S60" s="73">
        <v>58</v>
      </c>
      <c r="T60" s="75">
        <v>1610</v>
      </c>
      <c r="U60" s="75" t="s">
        <v>74</v>
      </c>
      <c r="V60" s="75">
        <v>1720</v>
      </c>
      <c r="W60" s="75"/>
      <c r="X60" s="76">
        <f t="shared" si="6"/>
        <v>3.5494424211765288</v>
      </c>
      <c r="Y60" s="74" t="s">
        <v>74</v>
      </c>
      <c r="Z60" s="77">
        <f t="shared" si="8"/>
        <v>3.7919509095798944</v>
      </c>
      <c r="AA60" s="76"/>
      <c r="AB60" s="76"/>
      <c r="AF60" s="119"/>
      <c r="AH60" s="118"/>
      <c r="AL60" s="120"/>
    </row>
    <row r="61" spans="1:38" x14ac:dyDescent="0.25">
      <c r="A61" s="73">
        <v>59</v>
      </c>
      <c r="B61" s="74">
        <v>1961.5678652333738</v>
      </c>
      <c r="C61" s="74" t="s">
        <v>74</v>
      </c>
      <c r="D61" s="74">
        <v>2101.6798556071863</v>
      </c>
      <c r="E61" s="74"/>
      <c r="F61" s="76">
        <f t="shared" si="0"/>
        <v>4.324516889985107</v>
      </c>
      <c r="G61" s="74" t="s">
        <v>74</v>
      </c>
      <c r="H61" s="77">
        <f t="shared" si="2"/>
        <v>4.6334109535554715</v>
      </c>
      <c r="J61" s="73">
        <v>59</v>
      </c>
      <c r="K61" s="75">
        <v>1550</v>
      </c>
      <c r="L61" s="75" t="s">
        <v>74</v>
      </c>
      <c r="M61" s="75">
        <v>1610</v>
      </c>
      <c r="N61" s="75"/>
      <c r="O61" s="76">
        <f t="shared" si="3"/>
        <v>3.4171650638656024</v>
      </c>
      <c r="P61" s="74" t="s">
        <v>74</v>
      </c>
      <c r="Q61" s="77">
        <f t="shared" si="5"/>
        <v>3.5494424211765288</v>
      </c>
      <c r="S61" s="73">
        <v>59</v>
      </c>
      <c r="T61" s="75">
        <v>1610</v>
      </c>
      <c r="U61" s="75" t="s">
        <v>74</v>
      </c>
      <c r="V61" s="75">
        <v>1720</v>
      </c>
      <c r="W61" s="75"/>
      <c r="X61" s="76">
        <f t="shared" si="6"/>
        <v>3.5494424211765288</v>
      </c>
      <c r="Y61" s="74" t="s">
        <v>74</v>
      </c>
      <c r="Z61" s="77">
        <f t="shared" si="8"/>
        <v>3.7919509095798944</v>
      </c>
      <c r="AA61" s="76"/>
      <c r="AB61" s="76"/>
      <c r="AF61" s="119"/>
      <c r="AH61" s="118"/>
      <c r="AL61" s="120"/>
    </row>
    <row r="62" spans="1:38" x14ac:dyDescent="0.25">
      <c r="A62" s="73">
        <v>60</v>
      </c>
      <c r="B62" s="74">
        <v>1961.6123436774346</v>
      </c>
      <c r="C62" s="74" t="s">
        <v>74</v>
      </c>
      <c r="D62" s="74">
        <v>2101.7275110829655</v>
      </c>
      <c r="E62" s="74"/>
      <c r="F62" s="76">
        <f t="shared" si="0"/>
        <v>4.3246149481690681</v>
      </c>
      <c r="G62" s="74" t="s">
        <v>74</v>
      </c>
      <c r="H62" s="77">
        <f t="shared" si="2"/>
        <v>4.6335160158954292</v>
      </c>
      <c r="J62" s="73">
        <v>60</v>
      </c>
      <c r="K62" s="75">
        <v>1550</v>
      </c>
      <c r="L62" s="75" t="s">
        <v>74</v>
      </c>
      <c r="M62" s="75">
        <v>1610</v>
      </c>
      <c r="N62" s="75"/>
      <c r="O62" s="76">
        <f t="shared" si="3"/>
        <v>3.4171650638656024</v>
      </c>
      <c r="P62" s="74" t="s">
        <v>74</v>
      </c>
      <c r="Q62" s="77">
        <f t="shared" si="5"/>
        <v>3.5494424211765288</v>
      </c>
      <c r="S62" s="73">
        <v>60</v>
      </c>
      <c r="T62" s="75">
        <v>1610</v>
      </c>
      <c r="U62" s="75" t="s">
        <v>74</v>
      </c>
      <c r="V62" s="75">
        <v>1730</v>
      </c>
      <c r="W62" s="75"/>
      <c r="X62" s="76">
        <f t="shared" si="6"/>
        <v>3.5494424211765288</v>
      </c>
      <c r="Y62" s="74" t="s">
        <v>74</v>
      </c>
      <c r="Z62" s="77">
        <f t="shared" si="8"/>
        <v>3.813997135798382</v>
      </c>
      <c r="AA62" s="76"/>
      <c r="AB62" s="76"/>
      <c r="AF62" s="119"/>
      <c r="AH62" s="118"/>
      <c r="AL62" s="120"/>
    </row>
    <row r="63" spans="1:38" x14ac:dyDescent="0.25">
      <c r="A63" s="73">
        <v>61</v>
      </c>
      <c r="B63" s="74">
        <v>1961.649660037287</v>
      </c>
      <c r="C63" s="74" t="s">
        <v>74</v>
      </c>
      <c r="D63" s="74">
        <v>2101.7674928970932</v>
      </c>
      <c r="E63" s="74"/>
      <c r="F63" s="76">
        <f t="shared" si="0"/>
        <v>4.3246972166601632</v>
      </c>
      <c r="G63" s="74" t="s">
        <v>74</v>
      </c>
      <c r="H63" s="77">
        <f t="shared" si="2"/>
        <v>4.6336041607073177</v>
      </c>
      <c r="J63" s="73">
        <v>61</v>
      </c>
      <c r="K63" s="75">
        <v>1550</v>
      </c>
      <c r="L63" s="75" t="s">
        <v>74</v>
      </c>
      <c r="M63" s="75">
        <v>1610</v>
      </c>
      <c r="N63" s="75"/>
      <c r="O63" s="76">
        <f t="shared" si="3"/>
        <v>3.4171650638656024</v>
      </c>
      <c r="P63" s="74" t="s">
        <v>74</v>
      </c>
      <c r="Q63" s="77">
        <f t="shared" si="5"/>
        <v>3.5494424211765288</v>
      </c>
      <c r="S63" s="73">
        <v>61</v>
      </c>
      <c r="T63" s="75">
        <v>1610</v>
      </c>
      <c r="U63" s="75" t="s">
        <v>74</v>
      </c>
      <c r="V63" s="75">
        <v>1730</v>
      </c>
      <c r="W63" s="75"/>
      <c r="X63" s="76">
        <f t="shared" si="6"/>
        <v>3.5494424211765288</v>
      </c>
      <c r="Y63" s="74" t="s">
        <v>74</v>
      </c>
      <c r="Z63" s="77">
        <f t="shared" si="8"/>
        <v>3.813997135798382</v>
      </c>
      <c r="AA63" s="76"/>
      <c r="AB63" s="76"/>
      <c r="AF63" s="119"/>
      <c r="AH63" s="118"/>
      <c r="AL63" s="120"/>
    </row>
    <row r="64" spans="1:38" x14ac:dyDescent="0.25">
      <c r="A64" s="73">
        <v>62</v>
      </c>
      <c r="B64" s="74">
        <v>1961.680976271105</v>
      </c>
      <c r="C64" s="74" t="s">
        <v>74</v>
      </c>
      <c r="D64" s="74">
        <v>2101.8010460047553</v>
      </c>
      <c r="E64" s="74"/>
      <c r="F64" s="76">
        <f t="shared" si="0"/>
        <v>4.3247662571376697</v>
      </c>
      <c r="G64" s="74" t="s">
        <v>74</v>
      </c>
      <c r="H64" s="77">
        <f t="shared" si="2"/>
        <v>4.6336781326475034</v>
      </c>
      <c r="J64" s="73">
        <v>62</v>
      </c>
      <c r="K64" s="75">
        <v>1550</v>
      </c>
      <c r="L64" s="75" t="s">
        <v>74</v>
      </c>
      <c r="M64" s="75">
        <v>1610</v>
      </c>
      <c r="N64" s="75"/>
      <c r="O64" s="76">
        <f t="shared" si="3"/>
        <v>3.4171650638656024</v>
      </c>
      <c r="P64" s="74" t="s">
        <v>74</v>
      </c>
      <c r="Q64" s="77">
        <f t="shared" si="5"/>
        <v>3.5494424211765288</v>
      </c>
      <c r="S64" s="73">
        <v>62</v>
      </c>
      <c r="T64" s="75">
        <v>1610</v>
      </c>
      <c r="U64" s="75" t="s">
        <v>74</v>
      </c>
      <c r="V64" s="75">
        <v>1730</v>
      </c>
      <c r="W64" s="75"/>
      <c r="X64" s="76">
        <f t="shared" si="6"/>
        <v>3.5494424211765288</v>
      </c>
      <c r="Y64" s="74" t="s">
        <v>74</v>
      </c>
      <c r="Z64" s="77">
        <f t="shared" si="8"/>
        <v>3.813997135798382</v>
      </c>
      <c r="AA64" s="76"/>
      <c r="AB64" s="76"/>
      <c r="AF64" s="119"/>
      <c r="AH64" s="118"/>
      <c r="AL64" s="120"/>
    </row>
    <row r="65" spans="1:38" x14ac:dyDescent="0.25">
      <c r="A65" s="73">
        <v>63</v>
      </c>
      <c r="B65" s="74">
        <v>1961.7072644198595</v>
      </c>
      <c r="C65" s="74" t="s">
        <v>74</v>
      </c>
      <c r="D65" s="74">
        <v>2101.8292118784211</v>
      </c>
      <c r="E65" s="74"/>
      <c r="F65" s="76">
        <f t="shared" si="0"/>
        <v>4.3248242125851002</v>
      </c>
      <c r="G65" s="74" t="s">
        <v>74</v>
      </c>
      <c r="H65" s="77">
        <f t="shared" si="2"/>
        <v>4.633740227769751</v>
      </c>
      <c r="J65" s="73">
        <v>63</v>
      </c>
      <c r="K65" s="75">
        <v>1550</v>
      </c>
      <c r="L65" s="75" t="s">
        <v>74</v>
      </c>
      <c r="M65" s="75">
        <v>1610</v>
      </c>
      <c r="N65" s="75"/>
      <c r="O65" s="76">
        <f t="shared" si="3"/>
        <v>3.4171650638656024</v>
      </c>
      <c r="P65" s="74" t="s">
        <v>74</v>
      </c>
      <c r="Q65" s="77">
        <f t="shared" si="5"/>
        <v>3.5494424211765288</v>
      </c>
      <c r="S65" s="73">
        <v>63</v>
      </c>
      <c r="T65" s="75">
        <v>1620</v>
      </c>
      <c r="U65" s="75" t="s">
        <v>74</v>
      </c>
      <c r="V65" s="75">
        <v>1730</v>
      </c>
      <c r="W65" s="75"/>
      <c r="X65" s="76">
        <f t="shared" si="6"/>
        <v>3.5714886473950167</v>
      </c>
      <c r="Y65" s="74" t="s">
        <v>74</v>
      </c>
      <c r="Z65" s="77">
        <f t="shared" si="8"/>
        <v>3.813997135798382</v>
      </c>
      <c r="AA65" s="76"/>
      <c r="AB65" s="76"/>
      <c r="AF65" s="119"/>
      <c r="AH65" s="118"/>
      <c r="AL65" s="120"/>
    </row>
    <row r="66" spans="1:38" x14ac:dyDescent="0.25">
      <c r="A66" s="73">
        <v>64</v>
      </c>
      <c r="B66" s="74">
        <v>1961.7293378723793</v>
      </c>
      <c r="C66" s="74" t="s">
        <v>74</v>
      </c>
      <c r="D66" s="74">
        <v>2101.8528620061206</v>
      </c>
      <c r="E66" s="74"/>
      <c r="F66" s="76">
        <f t="shared" si="0"/>
        <v>4.3248728762178681</v>
      </c>
      <c r="G66" s="74" t="s">
        <v>74</v>
      </c>
      <c r="H66" s="77">
        <f t="shared" si="2"/>
        <v>4.6337923673762864</v>
      </c>
      <c r="J66" s="73">
        <v>64</v>
      </c>
      <c r="K66" s="75">
        <v>1550</v>
      </c>
      <c r="L66" s="75" t="s">
        <v>74</v>
      </c>
      <c r="M66" s="75">
        <v>1610</v>
      </c>
      <c r="N66" s="75"/>
      <c r="O66" s="76">
        <f t="shared" si="3"/>
        <v>3.4171650638656024</v>
      </c>
      <c r="P66" s="74" t="s">
        <v>74</v>
      </c>
      <c r="Q66" s="77">
        <f t="shared" si="5"/>
        <v>3.5494424211765288</v>
      </c>
      <c r="S66" s="73">
        <v>64</v>
      </c>
      <c r="T66" s="75">
        <v>1620</v>
      </c>
      <c r="U66" s="75" t="s">
        <v>74</v>
      </c>
      <c r="V66" s="75">
        <v>1730</v>
      </c>
      <c r="W66" s="75"/>
      <c r="X66" s="76">
        <f t="shared" si="6"/>
        <v>3.5714886473950167</v>
      </c>
      <c r="Y66" s="74" t="s">
        <v>74</v>
      </c>
      <c r="Z66" s="77">
        <f t="shared" si="8"/>
        <v>3.813997135798382</v>
      </c>
      <c r="AA66" s="76"/>
      <c r="AB66" s="76"/>
      <c r="AF66" s="119"/>
      <c r="AH66" s="118"/>
      <c r="AL66" s="120"/>
    </row>
    <row r="67" spans="1:38" x14ac:dyDescent="0.25">
      <c r="A67" s="73">
        <v>65</v>
      </c>
      <c r="B67" s="74">
        <v>1961.7478774486744</v>
      </c>
      <c r="C67" s="74" t="s">
        <v>74</v>
      </c>
      <c r="D67" s="74">
        <v>2101.8727258378653</v>
      </c>
      <c r="E67" s="74"/>
      <c r="F67" s="76">
        <f t="shared" si="0"/>
        <v>4.3249137489871678</v>
      </c>
      <c r="G67" s="74" t="s">
        <v>74</v>
      </c>
      <c r="H67" s="77">
        <f t="shared" si="2"/>
        <v>4.6338361596291078</v>
      </c>
      <c r="J67" s="73">
        <v>65</v>
      </c>
      <c r="K67" s="75">
        <v>1550</v>
      </c>
      <c r="L67" s="75" t="s">
        <v>74</v>
      </c>
      <c r="M67" s="75">
        <v>1610</v>
      </c>
      <c r="N67" s="75"/>
      <c r="O67" s="76">
        <f t="shared" si="3"/>
        <v>3.4171650638656024</v>
      </c>
      <c r="P67" s="74" t="s">
        <v>74</v>
      </c>
      <c r="Q67" s="77">
        <f t="shared" si="5"/>
        <v>3.5494424211765288</v>
      </c>
      <c r="S67" s="73">
        <v>65</v>
      </c>
      <c r="T67" s="75">
        <v>1620</v>
      </c>
      <c r="U67" s="75" t="s">
        <v>74</v>
      </c>
      <c r="V67" s="75">
        <v>1730</v>
      </c>
      <c r="W67" s="75"/>
      <c r="X67" s="76">
        <f t="shared" si="6"/>
        <v>3.5714886473950167</v>
      </c>
      <c r="Y67" s="74" t="s">
        <v>74</v>
      </c>
      <c r="Z67" s="77">
        <f t="shared" si="8"/>
        <v>3.813997135798382</v>
      </c>
      <c r="AA67" s="76"/>
      <c r="AB67" s="76"/>
      <c r="AF67" s="119"/>
      <c r="AH67" s="118"/>
      <c r="AL67" s="120"/>
    </row>
    <row r="68" spans="1:38" x14ac:dyDescent="0.25">
      <c r="A68" s="73">
        <v>66</v>
      </c>
      <c r="B68" s="74">
        <v>1961.763453165195</v>
      </c>
      <c r="C68" s="74" t="s">
        <v>74</v>
      </c>
      <c r="D68" s="74">
        <v>2101.8894141055657</v>
      </c>
      <c r="E68" s="74"/>
      <c r="F68" s="76">
        <f t="shared" ref="F68:F92" si="9">CONVERT(B68, "g", "lbm")</f>
        <v>4.3249480875641604</v>
      </c>
      <c r="G68" s="74" t="s">
        <v>74</v>
      </c>
      <c r="H68" s="77">
        <f t="shared" ref="H68:H92" si="10">CONVERT(D68, "g", "lbm")</f>
        <v>4.6338729509615995</v>
      </c>
      <c r="J68" s="73">
        <v>66</v>
      </c>
      <c r="K68" s="75">
        <v>1550</v>
      </c>
      <c r="L68" s="75" t="s">
        <v>74</v>
      </c>
      <c r="M68" s="75">
        <v>1610</v>
      </c>
      <c r="N68" s="75"/>
      <c r="O68" s="76">
        <f t="shared" ref="O68:O92" si="11">CONVERT(K68, "g", "lbm")</f>
        <v>3.4171650638656024</v>
      </c>
      <c r="P68" s="74" t="s">
        <v>74</v>
      </c>
      <c r="Q68" s="77">
        <f t="shared" ref="Q68:Q92" si="12">CONVERT(M68, "g", "lbm")</f>
        <v>3.5494424211765288</v>
      </c>
      <c r="S68" s="73">
        <v>66</v>
      </c>
      <c r="T68" s="75">
        <v>1620</v>
      </c>
      <c r="U68" s="75" t="s">
        <v>74</v>
      </c>
      <c r="V68" s="75">
        <v>1730</v>
      </c>
      <c r="W68" s="75"/>
      <c r="X68" s="76">
        <f t="shared" ref="X68:X92" si="13">CONVERT(T68, "g", "lbm")</f>
        <v>3.5714886473950167</v>
      </c>
      <c r="Y68" s="74" t="s">
        <v>74</v>
      </c>
      <c r="Z68" s="77">
        <f t="shared" ref="Z68:Z92" si="14">CONVERT(V68, "g", "lbm")</f>
        <v>3.813997135798382</v>
      </c>
      <c r="AA68" s="76"/>
      <c r="AB68" s="76"/>
      <c r="AF68" s="119"/>
      <c r="AH68" s="118"/>
      <c r="AL68" s="120"/>
    </row>
    <row r="69" spans="1:38" x14ac:dyDescent="0.25">
      <c r="A69" s="73">
        <v>67</v>
      </c>
      <c r="B69" s="74">
        <v>1961.7765424016347</v>
      </c>
      <c r="C69" s="74" t="s">
        <v>74</v>
      </c>
      <c r="D69" s="74">
        <v>2101.9034382874661</v>
      </c>
      <c r="E69" s="74"/>
      <c r="F69" s="76">
        <f t="shared" si="9"/>
        <v>4.3249769443909178</v>
      </c>
      <c r="G69" s="74" t="s">
        <v>74</v>
      </c>
      <c r="H69" s="77">
        <f t="shared" si="10"/>
        <v>4.6339038689902701</v>
      </c>
      <c r="J69" s="73">
        <v>67</v>
      </c>
      <c r="K69" s="75">
        <v>1550</v>
      </c>
      <c r="L69" s="75" t="s">
        <v>74</v>
      </c>
      <c r="M69" s="75">
        <v>1610</v>
      </c>
      <c r="N69" s="75"/>
      <c r="O69" s="76">
        <f t="shared" si="11"/>
        <v>3.4171650638656024</v>
      </c>
      <c r="P69" s="74" t="s">
        <v>74</v>
      </c>
      <c r="Q69" s="77">
        <f t="shared" si="12"/>
        <v>3.5494424211765288</v>
      </c>
      <c r="S69" s="73">
        <v>67</v>
      </c>
      <c r="T69" s="75">
        <v>1620</v>
      </c>
      <c r="U69" s="75" t="s">
        <v>74</v>
      </c>
      <c r="V69" s="75">
        <v>1730</v>
      </c>
      <c r="W69" s="75"/>
      <c r="X69" s="76">
        <f t="shared" si="13"/>
        <v>3.5714886473950167</v>
      </c>
      <c r="Y69" s="74" t="s">
        <v>74</v>
      </c>
      <c r="Z69" s="77">
        <f t="shared" si="14"/>
        <v>3.813997135798382</v>
      </c>
      <c r="AA69" s="76"/>
      <c r="AB69" s="76"/>
      <c r="AF69" s="119"/>
      <c r="AH69" s="118"/>
      <c r="AL69" s="120"/>
    </row>
    <row r="70" spans="1:38" x14ac:dyDescent="0.25">
      <c r="A70" s="73">
        <v>68</v>
      </c>
      <c r="B70" s="74">
        <v>1961.7875450678689</v>
      </c>
      <c r="C70" s="74" t="s">
        <v>74</v>
      </c>
      <c r="D70" s="74">
        <v>2101.9152268584312</v>
      </c>
      <c r="E70" s="74"/>
      <c r="F70" s="76">
        <f t="shared" si="9"/>
        <v>4.3250012011177983</v>
      </c>
      <c r="G70" s="74" t="s">
        <v>74</v>
      </c>
      <c r="H70" s="77">
        <f t="shared" si="10"/>
        <v>4.6339298583404984</v>
      </c>
      <c r="J70" s="73">
        <v>68</v>
      </c>
      <c r="K70" s="75">
        <v>1550</v>
      </c>
      <c r="L70" s="75" t="s">
        <v>74</v>
      </c>
      <c r="M70" s="75">
        <v>1610</v>
      </c>
      <c r="N70" s="75"/>
      <c r="O70" s="76">
        <f t="shared" si="11"/>
        <v>3.4171650638656024</v>
      </c>
      <c r="P70" s="74" t="s">
        <v>74</v>
      </c>
      <c r="Q70" s="77">
        <f t="shared" si="12"/>
        <v>3.5494424211765288</v>
      </c>
      <c r="S70" s="73">
        <v>68</v>
      </c>
      <c r="T70" s="75">
        <v>1620</v>
      </c>
      <c r="U70" s="75" t="s">
        <v>74</v>
      </c>
      <c r="V70" s="75">
        <v>1730</v>
      </c>
      <c r="W70" s="75"/>
      <c r="X70" s="76">
        <f t="shared" si="13"/>
        <v>3.5714886473950167</v>
      </c>
      <c r="Y70" s="74" t="s">
        <v>74</v>
      </c>
      <c r="Z70" s="77">
        <f t="shared" si="14"/>
        <v>3.813997135798382</v>
      </c>
      <c r="AA70" s="76"/>
      <c r="AB70" s="76"/>
      <c r="AF70" s="119"/>
      <c r="AH70" s="118"/>
      <c r="AL70" s="120"/>
    </row>
    <row r="71" spans="1:38" x14ac:dyDescent="0.25">
      <c r="A71" s="73">
        <v>69</v>
      </c>
      <c r="B71" s="74">
        <v>1961.7967962698388</v>
      </c>
      <c r="C71" s="74" t="s">
        <v>74</v>
      </c>
      <c r="D71" s="74">
        <v>2101.9251388605417</v>
      </c>
      <c r="E71" s="74"/>
      <c r="F71" s="76">
        <f t="shared" si="9"/>
        <v>4.3250215965269403</v>
      </c>
      <c r="G71" s="74" t="s">
        <v>74</v>
      </c>
      <c r="H71" s="77">
        <f t="shared" si="10"/>
        <v>4.6339517105645793</v>
      </c>
      <c r="J71" s="73">
        <v>69</v>
      </c>
      <c r="K71" s="75">
        <v>1550</v>
      </c>
      <c r="L71" s="75" t="s">
        <v>74</v>
      </c>
      <c r="M71" s="75">
        <v>1610</v>
      </c>
      <c r="N71" s="75"/>
      <c r="O71" s="76">
        <f t="shared" si="11"/>
        <v>3.4171650638656024</v>
      </c>
      <c r="P71" s="74" t="s">
        <v>74</v>
      </c>
      <c r="Q71" s="77">
        <f t="shared" si="12"/>
        <v>3.5494424211765288</v>
      </c>
      <c r="S71" s="73">
        <v>69</v>
      </c>
      <c r="T71" s="75">
        <v>1620</v>
      </c>
      <c r="U71" s="75" t="s">
        <v>74</v>
      </c>
      <c r="V71" s="75">
        <v>1730</v>
      </c>
      <c r="W71" s="75"/>
      <c r="X71" s="76">
        <f t="shared" si="13"/>
        <v>3.5714886473950167</v>
      </c>
      <c r="Y71" s="74" t="s">
        <v>74</v>
      </c>
      <c r="Z71" s="77">
        <f t="shared" si="14"/>
        <v>3.813997135798382</v>
      </c>
      <c r="AA71" s="76"/>
      <c r="AB71" s="76"/>
      <c r="AF71" s="119"/>
      <c r="AH71" s="118"/>
      <c r="AL71" s="120"/>
    </row>
    <row r="72" spans="1:38" x14ac:dyDescent="0.25">
      <c r="A72" s="73">
        <v>70</v>
      </c>
      <c r="B72" s="74">
        <v>1961.8045768895047</v>
      </c>
      <c r="C72" s="74" t="s">
        <v>74</v>
      </c>
      <c r="D72" s="74">
        <v>2101.9334752387554</v>
      </c>
      <c r="E72" s="74"/>
      <c r="F72" s="76">
        <f t="shared" si="9"/>
        <v>4.3250387498570682</v>
      </c>
      <c r="G72" s="74" t="s">
        <v>74</v>
      </c>
      <c r="H72" s="77">
        <f t="shared" si="10"/>
        <v>4.6339700891325739</v>
      </c>
      <c r="J72" s="73">
        <v>70</v>
      </c>
      <c r="K72" s="75">
        <v>1550</v>
      </c>
      <c r="L72" s="75" t="s">
        <v>74</v>
      </c>
      <c r="M72" s="75">
        <v>1610</v>
      </c>
      <c r="N72" s="75"/>
      <c r="O72" s="76">
        <f t="shared" si="11"/>
        <v>3.4171650638656024</v>
      </c>
      <c r="P72" s="74" t="s">
        <v>74</v>
      </c>
      <c r="Q72" s="77">
        <f t="shared" si="12"/>
        <v>3.5494424211765288</v>
      </c>
      <c r="S72" s="73">
        <v>70</v>
      </c>
      <c r="T72" s="75">
        <v>1620</v>
      </c>
      <c r="U72" s="75" t="s">
        <v>74</v>
      </c>
      <c r="V72" s="75">
        <v>1740</v>
      </c>
      <c r="W72" s="75"/>
      <c r="X72" s="76">
        <f t="shared" si="13"/>
        <v>3.5714886473950167</v>
      </c>
      <c r="Y72" s="74" t="s">
        <v>74</v>
      </c>
      <c r="Z72" s="77">
        <f t="shared" si="14"/>
        <v>3.8360433620168699</v>
      </c>
      <c r="AA72" s="76"/>
      <c r="AB72" s="76"/>
      <c r="AF72" s="119"/>
      <c r="AH72" s="118"/>
      <c r="AL72" s="120"/>
    </row>
    <row r="73" spans="1:38" x14ac:dyDescent="0.25">
      <c r="A73" s="73">
        <v>71</v>
      </c>
      <c r="B73" s="74">
        <v>1961.8111224248262</v>
      </c>
      <c r="C73" s="74" t="s">
        <v>74</v>
      </c>
      <c r="D73" s="74">
        <v>2101.9404883123138</v>
      </c>
      <c r="E73" s="74"/>
      <c r="F73" s="76">
        <f t="shared" si="9"/>
        <v>4.3250531802923096</v>
      </c>
      <c r="G73" s="74" t="s">
        <v>74</v>
      </c>
      <c r="H73" s="77">
        <f t="shared" si="10"/>
        <v>4.6339855503131897</v>
      </c>
      <c r="J73" s="73">
        <v>71</v>
      </c>
      <c r="K73" s="75">
        <v>1550</v>
      </c>
      <c r="L73" s="75" t="s">
        <v>74</v>
      </c>
      <c r="M73" s="75">
        <v>1610</v>
      </c>
      <c r="N73" s="75"/>
      <c r="O73" s="76">
        <f t="shared" si="11"/>
        <v>3.4171650638656024</v>
      </c>
      <c r="P73" s="74" t="s">
        <v>74</v>
      </c>
      <c r="Q73" s="77">
        <f t="shared" si="12"/>
        <v>3.5494424211765288</v>
      </c>
      <c r="S73" s="73">
        <v>71</v>
      </c>
      <c r="T73" s="75">
        <v>1620</v>
      </c>
      <c r="U73" s="75" t="s">
        <v>74</v>
      </c>
      <c r="V73" s="75">
        <v>1740</v>
      </c>
      <c r="W73" s="75"/>
      <c r="X73" s="76">
        <f t="shared" si="13"/>
        <v>3.5714886473950167</v>
      </c>
      <c r="Y73" s="74" t="s">
        <v>74</v>
      </c>
      <c r="Z73" s="77">
        <f t="shared" si="14"/>
        <v>3.8360433620168699</v>
      </c>
      <c r="AA73" s="76"/>
      <c r="AB73" s="76"/>
      <c r="AF73" s="119"/>
      <c r="AH73" s="118"/>
      <c r="AL73" s="120"/>
    </row>
    <row r="74" spans="1:38" x14ac:dyDescent="0.25">
      <c r="A74" s="73">
        <v>72</v>
      </c>
      <c r="B74" s="74">
        <v>1961.8166303780026</v>
      </c>
      <c r="C74" s="74" t="s">
        <v>74</v>
      </c>
      <c r="D74" s="74">
        <v>2101.9463896907173</v>
      </c>
      <c r="E74" s="74"/>
      <c r="F74" s="76">
        <f t="shared" si="9"/>
        <v>4.3250653232504828</v>
      </c>
      <c r="G74" s="74" t="s">
        <v>74</v>
      </c>
      <c r="H74" s="77">
        <f t="shared" si="10"/>
        <v>4.6339985606255176</v>
      </c>
      <c r="J74" s="73">
        <v>72</v>
      </c>
      <c r="K74" s="75">
        <v>1550</v>
      </c>
      <c r="L74" s="75" t="s">
        <v>74</v>
      </c>
      <c r="M74" s="75">
        <v>1610</v>
      </c>
      <c r="N74" s="75"/>
      <c r="O74" s="76">
        <f t="shared" si="11"/>
        <v>3.4171650638656024</v>
      </c>
      <c r="P74" s="74" t="s">
        <v>74</v>
      </c>
      <c r="Q74" s="77">
        <f t="shared" si="12"/>
        <v>3.5494424211765288</v>
      </c>
      <c r="S74" s="73">
        <v>72</v>
      </c>
      <c r="T74" s="75">
        <v>1620</v>
      </c>
      <c r="U74" s="75" t="s">
        <v>74</v>
      </c>
      <c r="V74" s="75">
        <v>1740</v>
      </c>
      <c r="W74" s="75"/>
      <c r="X74" s="76">
        <f t="shared" si="13"/>
        <v>3.5714886473950167</v>
      </c>
      <c r="Y74" s="74" t="s">
        <v>74</v>
      </c>
      <c r="Z74" s="77">
        <f t="shared" si="14"/>
        <v>3.8360433620168699</v>
      </c>
      <c r="AA74" s="76"/>
      <c r="AB74" s="76"/>
      <c r="AF74" s="119"/>
      <c r="AH74" s="118"/>
      <c r="AL74" s="120"/>
    </row>
    <row r="75" spans="1:38" x14ac:dyDescent="0.25">
      <c r="A75" s="73">
        <v>73</v>
      </c>
      <c r="B75" s="74">
        <v>1961.8212664319092</v>
      </c>
      <c r="C75" s="74" t="s">
        <v>74</v>
      </c>
      <c r="D75" s="74">
        <v>2101.9513568913312</v>
      </c>
      <c r="E75" s="74"/>
      <c r="F75" s="76">
        <f t="shared" si="9"/>
        <v>4.3250755439998008</v>
      </c>
      <c r="G75" s="74" t="s">
        <v>74</v>
      </c>
      <c r="H75" s="77">
        <f t="shared" si="10"/>
        <v>4.6340095114283582</v>
      </c>
      <c r="J75" s="73">
        <v>73</v>
      </c>
      <c r="K75" s="75">
        <v>1550</v>
      </c>
      <c r="L75" s="75" t="s">
        <v>74</v>
      </c>
      <c r="M75" s="75">
        <v>1610</v>
      </c>
      <c r="N75" s="75"/>
      <c r="O75" s="76">
        <f t="shared" si="11"/>
        <v>3.4171650638656024</v>
      </c>
      <c r="P75" s="74" t="s">
        <v>74</v>
      </c>
      <c r="Q75" s="77">
        <f t="shared" si="12"/>
        <v>3.5494424211765288</v>
      </c>
      <c r="S75" s="73">
        <v>73</v>
      </c>
      <c r="T75" s="75">
        <v>1630</v>
      </c>
      <c r="U75" s="75" t="s">
        <v>74</v>
      </c>
      <c r="V75" s="75">
        <v>1740</v>
      </c>
      <c r="W75" s="75"/>
      <c r="X75" s="76">
        <f t="shared" si="13"/>
        <v>3.5935348736135047</v>
      </c>
      <c r="Y75" s="74" t="s">
        <v>74</v>
      </c>
      <c r="Z75" s="77">
        <f t="shared" si="14"/>
        <v>3.8360433620168699</v>
      </c>
      <c r="AA75" s="76"/>
      <c r="AB75" s="76"/>
      <c r="AF75" s="119"/>
      <c r="AH75" s="118"/>
      <c r="AL75" s="120"/>
    </row>
    <row r="76" spans="1:38" x14ac:dyDescent="0.25">
      <c r="A76" s="73">
        <v>74</v>
      </c>
      <c r="B76" s="74">
        <v>1961.8251696151381</v>
      </c>
      <c r="C76" s="74" t="s">
        <v>74</v>
      </c>
      <c r="D76" s="74">
        <v>2101.955538873362</v>
      </c>
      <c r="E76" s="74"/>
      <c r="F76" s="76">
        <f t="shared" si="9"/>
        <v>4.3250841490458445</v>
      </c>
      <c r="G76" s="74" t="s">
        <v>74</v>
      </c>
      <c r="H76" s="77">
        <f t="shared" si="10"/>
        <v>4.6340187311205474</v>
      </c>
      <c r="J76" s="73">
        <v>74</v>
      </c>
      <c r="K76" s="75">
        <v>1550</v>
      </c>
      <c r="L76" s="75" t="s">
        <v>74</v>
      </c>
      <c r="M76" s="75">
        <v>1610</v>
      </c>
      <c r="N76" s="75"/>
      <c r="O76" s="76">
        <f t="shared" si="11"/>
        <v>3.4171650638656024</v>
      </c>
      <c r="P76" s="74" t="s">
        <v>74</v>
      </c>
      <c r="Q76" s="77">
        <f t="shared" si="12"/>
        <v>3.5494424211765288</v>
      </c>
      <c r="S76" s="73">
        <v>74</v>
      </c>
      <c r="T76" s="75">
        <v>1630</v>
      </c>
      <c r="U76" s="75" t="s">
        <v>74</v>
      </c>
      <c r="V76" s="75">
        <v>1740</v>
      </c>
      <c r="W76" s="75"/>
      <c r="X76" s="76">
        <f t="shared" si="13"/>
        <v>3.5935348736135047</v>
      </c>
      <c r="Y76" s="74" t="s">
        <v>74</v>
      </c>
      <c r="Z76" s="77">
        <f t="shared" si="14"/>
        <v>3.8360433620168699</v>
      </c>
      <c r="AA76" s="76"/>
      <c r="AB76" s="76"/>
      <c r="AF76" s="119"/>
      <c r="AH76" s="118"/>
      <c r="AL76" s="120"/>
    </row>
    <row r="77" spans="1:38" x14ac:dyDescent="0.25">
      <c r="A77" s="73">
        <v>75</v>
      </c>
      <c r="B77" s="74">
        <v>1961.8284566222856</v>
      </c>
      <c r="C77" s="74" t="s">
        <v>74</v>
      </c>
      <c r="D77" s="74">
        <v>2101.9590606667348</v>
      </c>
      <c r="E77" s="74"/>
      <c r="F77" s="76">
        <f t="shared" si="9"/>
        <v>4.3250913956561607</v>
      </c>
      <c r="G77" s="74" t="s">
        <v>74</v>
      </c>
      <c r="H77" s="77">
        <f t="shared" si="10"/>
        <v>4.6340264953458865</v>
      </c>
      <c r="J77" s="73">
        <v>75</v>
      </c>
      <c r="K77" s="75">
        <v>1550</v>
      </c>
      <c r="L77" s="75" t="s">
        <v>74</v>
      </c>
      <c r="M77" s="75">
        <v>1610</v>
      </c>
      <c r="N77" s="75"/>
      <c r="O77" s="76">
        <f t="shared" si="11"/>
        <v>3.4171650638656024</v>
      </c>
      <c r="P77" s="74" t="s">
        <v>74</v>
      </c>
      <c r="Q77" s="77">
        <f t="shared" si="12"/>
        <v>3.5494424211765288</v>
      </c>
      <c r="S77" s="73">
        <v>75</v>
      </c>
      <c r="T77" s="75">
        <v>1630</v>
      </c>
      <c r="U77" s="75" t="s">
        <v>74</v>
      </c>
      <c r="V77" s="75">
        <v>1740</v>
      </c>
      <c r="W77" s="75"/>
      <c r="X77" s="76">
        <f t="shared" si="13"/>
        <v>3.5935348736135047</v>
      </c>
      <c r="Y77" s="74" t="s">
        <v>74</v>
      </c>
      <c r="Z77" s="77">
        <f t="shared" si="14"/>
        <v>3.8360433620168699</v>
      </c>
      <c r="AA77" s="76"/>
      <c r="AB77" s="76"/>
      <c r="AF77" s="119"/>
      <c r="AH77" s="118"/>
      <c r="AL77" s="120"/>
    </row>
    <row r="78" spans="1:38" x14ac:dyDescent="0.25">
      <c r="A78" s="73">
        <v>76</v>
      </c>
      <c r="B78" s="74">
        <v>1961.8312254287603</v>
      </c>
      <c r="C78" s="74" t="s">
        <v>74</v>
      </c>
      <c r="D78" s="74">
        <v>2101.9620272451002</v>
      </c>
      <c r="E78" s="74"/>
      <c r="F78" s="76">
        <f t="shared" si="9"/>
        <v>4.3250974998295497</v>
      </c>
      <c r="G78" s="74" t="s">
        <v>74</v>
      </c>
      <c r="H78" s="77">
        <f t="shared" si="10"/>
        <v>4.6340330355316608</v>
      </c>
      <c r="J78" s="73">
        <v>76</v>
      </c>
      <c r="K78" s="75">
        <v>1550</v>
      </c>
      <c r="L78" s="75" t="s">
        <v>74</v>
      </c>
      <c r="M78" s="75">
        <v>1610</v>
      </c>
      <c r="N78" s="75"/>
      <c r="O78" s="76">
        <f t="shared" si="11"/>
        <v>3.4171650638656024</v>
      </c>
      <c r="P78" s="74" t="s">
        <v>74</v>
      </c>
      <c r="Q78" s="77">
        <f t="shared" si="12"/>
        <v>3.5494424211765288</v>
      </c>
      <c r="S78" s="73">
        <v>76</v>
      </c>
      <c r="T78" s="75">
        <v>1630</v>
      </c>
      <c r="U78" s="75" t="s">
        <v>74</v>
      </c>
      <c r="V78" s="75">
        <v>1740</v>
      </c>
      <c r="W78" s="75"/>
      <c r="X78" s="76">
        <f t="shared" si="13"/>
        <v>3.5935348736135047</v>
      </c>
      <c r="Y78" s="74" t="s">
        <v>74</v>
      </c>
      <c r="Z78" s="77">
        <f t="shared" si="14"/>
        <v>3.8360433620168699</v>
      </c>
      <c r="AA78" s="76"/>
      <c r="AB78" s="76"/>
      <c r="AF78" s="119"/>
      <c r="AH78" s="118"/>
      <c r="AL78" s="120"/>
    </row>
    <row r="79" spans="1:38" x14ac:dyDescent="0.25">
      <c r="A79" s="73">
        <v>77</v>
      </c>
      <c r="B79" s="74">
        <v>1961.8335583161245</v>
      </c>
      <c r="C79" s="74" t="s">
        <v>74</v>
      </c>
      <c r="D79" s="74">
        <v>2101.9645267672763</v>
      </c>
      <c r="E79" s="74"/>
      <c r="F79" s="76">
        <f t="shared" si="9"/>
        <v>4.325102642965807</v>
      </c>
      <c r="G79" s="74" t="s">
        <v>74</v>
      </c>
      <c r="H79" s="77">
        <f t="shared" si="10"/>
        <v>4.6340385460347937</v>
      </c>
      <c r="J79" s="73">
        <v>77</v>
      </c>
      <c r="K79" s="75">
        <v>1550</v>
      </c>
      <c r="L79" s="75" t="s">
        <v>74</v>
      </c>
      <c r="M79" s="75">
        <v>1610</v>
      </c>
      <c r="N79" s="75"/>
      <c r="O79" s="76">
        <f t="shared" si="11"/>
        <v>3.4171650638656024</v>
      </c>
      <c r="P79" s="74" t="s">
        <v>74</v>
      </c>
      <c r="Q79" s="77">
        <f t="shared" si="12"/>
        <v>3.5494424211765288</v>
      </c>
      <c r="S79" s="73">
        <v>77</v>
      </c>
      <c r="T79" s="75">
        <v>1630</v>
      </c>
      <c r="U79" s="75" t="s">
        <v>74</v>
      </c>
      <c r="V79" s="75">
        <v>1740</v>
      </c>
      <c r="W79" s="75"/>
      <c r="X79" s="76">
        <f t="shared" si="13"/>
        <v>3.5935348736135047</v>
      </c>
      <c r="Y79" s="74" t="s">
        <v>74</v>
      </c>
      <c r="Z79" s="77">
        <f t="shared" si="14"/>
        <v>3.8360433620168699</v>
      </c>
      <c r="AA79" s="76"/>
      <c r="AB79" s="76"/>
      <c r="AF79" s="119"/>
      <c r="AH79" s="118"/>
      <c r="AL79" s="120"/>
    </row>
    <row r="80" spans="1:38" x14ac:dyDescent="0.25">
      <c r="A80" s="73">
        <v>78</v>
      </c>
      <c r="B80" s="74">
        <v>1961.8355244047823</v>
      </c>
      <c r="C80" s="74" t="s">
        <v>74</v>
      </c>
      <c r="D80" s="74">
        <v>2101.9666332908382</v>
      </c>
      <c r="E80" s="74"/>
      <c r="F80" s="76">
        <f t="shared" si="9"/>
        <v>4.3251069774493391</v>
      </c>
      <c r="G80" s="74" t="s">
        <v>74</v>
      </c>
      <c r="H80" s="77">
        <f t="shared" si="10"/>
        <v>4.6340431901242916</v>
      </c>
      <c r="J80" s="73">
        <v>78</v>
      </c>
      <c r="K80" s="75">
        <v>1550</v>
      </c>
      <c r="L80" s="75" t="s">
        <v>74</v>
      </c>
      <c r="M80" s="75">
        <v>1610</v>
      </c>
      <c r="N80" s="75"/>
      <c r="O80" s="76">
        <f t="shared" si="11"/>
        <v>3.4171650638656024</v>
      </c>
      <c r="P80" s="74" t="s">
        <v>74</v>
      </c>
      <c r="Q80" s="77">
        <f t="shared" si="12"/>
        <v>3.5494424211765288</v>
      </c>
      <c r="S80" s="73">
        <v>78</v>
      </c>
      <c r="T80" s="75">
        <v>1630</v>
      </c>
      <c r="U80" s="75" t="s">
        <v>74</v>
      </c>
      <c r="V80" s="75">
        <v>1740</v>
      </c>
      <c r="W80" s="75"/>
      <c r="X80" s="76">
        <f t="shared" si="13"/>
        <v>3.5935348736135047</v>
      </c>
      <c r="Y80" s="74" t="s">
        <v>74</v>
      </c>
      <c r="Z80" s="77">
        <f t="shared" si="14"/>
        <v>3.8360433620168699</v>
      </c>
      <c r="AA80" s="76"/>
      <c r="AB80" s="76"/>
      <c r="AF80" s="119"/>
      <c r="AH80" s="118"/>
      <c r="AL80" s="120"/>
    </row>
    <row r="81" spans="1:38" x14ac:dyDescent="0.25">
      <c r="A81" s="73">
        <v>79</v>
      </c>
      <c r="B81" s="74">
        <v>1961.8371817749407</v>
      </c>
      <c r="C81" s="74" t="s">
        <v>74</v>
      </c>
      <c r="D81" s="74">
        <v>2101.9684090445794</v>
      </c>
      <c r="E81" s="74"/>
      <c r="F81" s="76">
        <f t="shared" si="9"/>
        <v>4.3251106313250833</v>
      </c>
      <c r="G81" s="74" t="s">
        <v>74</v>
      </c>
      <c r="H81" s="77">
        <f t="shared" si="10"/>
        <v>4.6340471049911605</v>
      </c>
      <c r="J81" s="73">
        <v>79</v>
      </c>
      <c r="K81" s="75">
        <v>1550</v>
      </c>
      <c r="L81" s="75" t="s">
        <v>74</v>
      </c>
      <c r="M81" s="75">
        <v>1610</v>
      </c>
      <c r="N81" s="75"/>
      <c r="O81" s="76">
        <f t="shared" si="11"/>
        <v>3.4171650638656024</v>
      </c>
      <c r="P81" s="74" t="s">
        <v>74</v>
      </c>
      <c r="Q81" s="77">
        <f t="shared" si="12"/>
        <v>3.5494424211765288</v>
      </c>
      <c r="S81" s="73">
        <v>79</v>
      </c>
      <c r="T81" s="75">
        <v>1630</v>
      </c>
      <c r="U81" s="75" t="s">
        <v>74</v>
      </c>
      <c r="V81" s="75">
        <v>1740</v>
      </c>
      <c r="W81" s="75"/>
      <c r="X81" s="76">
        <f t="shared" si="13"/>
        <v>3.5935348736135047</v>
      </c>
      <c r="Y81" s="74" t="s">
        <v>74</v>
      </c>
      <c r="Z81" s="77">
        <f t="shared" si="14"/>
        <v>3.8360433620168699</v>
      </c>
      <c r="AA81" s="76"/>
      <c r="AB81" s="76"/>
      <c r="AF81" s="119"/>
      <c r="AH81" s="118"/>
      <c r="AL81" s="120"/>
    </row>
    <row r="82" spans="1:38" x14ac:dyDescent="0.25">
      <c r="A82" s="73">
        <v>80</v>
      </c>
      <c r="B82" s="74">
        <v>1961.8385792430938</v>
      </c>
      <c r="C82" s="74" t="s">
        <v>74</v>
      </c>
      <c r="D82" s="74">
        <v>2101.9699063318862</v>
      </c>
      <c r="E82" s="74"/>
      <c r="F82" s="76">
        <f t="shared" si="9"/>
        <v>4.3251137122149865</v>
      </c>
      <c r="G82" s="74" t="s">
        <v>74</v>
      </c>
      <c r="H82" s="77">
        <f t="shared" si="10"/>
        <v>4.6340504059446284</v>
      </c>
      <c r="J82" s="73">
        <v>80</v>
      </c>
      <c r="K82" s="75">
        <v>1550</v>
      </c>
      <c r="L82" s="75" t="s">
        <v>74</v>
      </c>
      <c r="M82" s="75">
        <v>1610</v>
      </c>
      <c r="N82" s="75"/>
      <c r="O82" s="76">
        <f t="shared" si="11"/>
        <v>3.4171650638656024</v>
      </c>
      <c r="P82" s="74" t="s">
        <v>74</v>
      </c>
      <c r="Q82" s="77">
        <f t="shared" si="12"/>
        <v>3.5494424211765288</v>
      </c>
      <c r="S82" s="73">
        <v>80</v>
      </c>
      <c r="T82" s="75">
        <v>1630</v>
      </c>
      <c r="U82" s="75" t="s">
        <v>74</v>
      </c>
      <c r="V82" s="75">
        <v>1740</v>
      </c>
      <c r="W82" s="75"/>
      <c r="X82" s="76">
        <f t="shared" si="13"/>
        <v>3.5935348736135047</v>
      </c>
      <c r="Y82" s="74" t="s">
        <v>74</v>
      </c>
      <c r="Z82" s="77">
        <f t="shared" si="14"/>
        <v>3.8360433620168699</v>
      </c>
      <c r="AA82" s="76"/>
      <c r="AB82" s="76"/>
      <c r="AF82" s="119"/>
      <c r="AH82" s="118"/>
      <c r="AL82" s="120"/>
    </row>
    <row r="83" spans="1:38" x14ac:dyDescent="0.25">
      <c r="A83" s="73">
        <v>81</v>
      </c>
      <c r="B83" s="74">
        <v>1961.8397578505985</v>
      </c>
      <c r="C83" s="74" t="s">
        <v>74</v>
      </c>
      <c r="D83" s="74">
        <v>2101.9711691256412</v>
      </c>
      <c r="E83" s="74"/>
      <c r="F83" s="76">
        <f t="shared" si="9"/>
        <v>4.3251163105997534</v>
      </c>
      <c r="G83" s="74" t="s">
        <v>74</v>
      </c>
      <c r="H83" s="77">
        <f t="shared" si="10"/>
        <v>4.6340531899283075</v>
      </c>
      <c r="J83" s="73">
        <v>81</v>
      </c>
      <c r="K83" s="75">
        <v>1550</v>
      </c>
      <c r="L83" s="75" t="s">
        <v>74</v>
      </c>
      <c r="M83" s="75">
        <v>1610</v>
      </c>
      <c r="N83" s="75"/>
      <c r="O83" s="76">
        <f t="shared" si="11"/>
        <v>3.4171650638656024</v>
      </c>
      <c r="P83" s="74" t="s">
        <v>74</v>
      </c>
      <c r="Q83" s="77">
        <f t="shared" si="12"/>
        <v>3.5494424211765288</v>
      </c>
      <c r="S83" s="73">
        <v>81</v>
      </c>
      <c r="T83" s="75">
        <v>1630</v>
      </c>
      <c r="U83" s="75" t="s">
        <v>74</v>
      </c>
      <c r="V83" s="75">
        <v>1740</v>
      </c>
      <c r="W83" s="75"/>
      <c r="X83" s="76">
        <f t="shared" si="13"/>
        <v>3.5935348736135047</v>
      </c>
      <c r="Y83" s="74" t="s">
        <v>74</v>
      </c>
      <c r="Z83" s="77">
        <f t="shared" si="14"/>
        <v>3.8360433620168699</v>
      </c>
      <c r="AA83" s="76"/>
      <c r="AB83" s="76"/>
      <c r="AF83" s="119"/>
      <c r="AH83" s="118"/>
      <c r="AL83" s="120"/>
    </row>
    <row r="84" spans="1:38" x14ac:dyDescent="0.25">
      <c r="A84" s="73">
        <v>82</v>
      </c>
      <c r="B84" s="74">
        <v>1961.8407521112208</v>
      </c>
      <c r="C84" s="74" t="s">
        <v>74</v>
      </c>
      <c r="D84" s="74">
        <v>2101.9722344048796</v>
      </c>
      <c r="E84" s="74"/>
      <c r="F84" s="76">
        <f t="shared" si="9"/>
        <v>4.3251185025692136</v>
      </c>
      <c r="G84" s="74" t="s">
        <v>74</v>
      </c>
      <c r="H84" s="77">
        <f t="shared" si="10"/>
        <v>4.634055538467015</v>
      </c>
      <c r="J84" s="73">
        <v>82</v>
      </c>
      <c r="K84" s="75">
        <v>1550</v>
      </c>
      <c r="L84" s="75" t="s">
        <v>74</v>
      </c>
      <c r="M84" s="75">
        <v>1610</v>
      </c>
      <c r="N84" s="75"/>
      <c r="O84" s="76">
        <f t="shared" si="11"/>
        <v>3.4171650638656024</v>
      </c>
      <c r="P84" s="74" t="s">
        <v>74</v>
      </c>
      <c r="Q84" s="77">
        <f t="shared" si="12"/>
        <v>3.5494424211765288</v>
      </c>
      <c r="S84" s="73">
        <v>82</v>
      </c>
      <c r="T84" s="75">
        <v>1630</v>
      </c>
      <c r="U84" s="75" t="s">
        <v>74</v>
      </c>
      <c r="V84" s="75">
        <v>1740</v>
      </c>
      <c r="W84" s="75"/>
      <c r="X84" s="76">
        <f t="shared" si="13"/>
        <v>3.5935348736135047</v>
      </c>
      <c r="Y84" s="74" t="s">
        <v>74</v>
      </c>
      <c r="Z84" s="77">
        <f t="shared" si="14"/>
        <v>3.8360433620168699</v>
      </c>
      <c r="AA84" s="76"/>
      <c r="AB84" s="76"/>
      <c r="AF84" s="119"/>
      <c r="AH84" s="118"/>
      <c r="AL84" s="120"/>
    </row>
    <row r="85" spans="1:38" x14ac:dyDescent="0.25">
      <c r="A85" s="73">
        <v>83</v>
      </c>
      <c r="B85" s="74">
        <v>1961.8415910569531</v>
      </c>
      <c r="C85" s="74" t="s">
        <v>74</v>
      </c>
      <c r="D85" s="74">
        <v>2101.9731332753067</v>
      </c>
      <c r="E85" s="74"/>
      <c r="F85" s="76">
        <f t="shared" si="9"/>
        <v>4.3251203521279535</v>
      </c>
      <c r="G85" s="74" t="s">
        <v>74</v>
      </c>
      <c r="H85" s="77">
        <f t="shared" si="10"/>
        <v>4.6340575201370928</v>
      </c>
      <c r="J85" s="73">
        <v>83</v>
      </c>
      <c r="K85" s="75">
        <v>1550</v>
      </c>
      <c r="L85" s="75" t="s">
        <v>74</v>
      </c>
      <c r="M85" s="75">
        <v>1610</v>
      </c>
      <c r="N85" s="75"/>
      <c r="O85" s="76">
        <f t="shared" si="11"/>
        <v>3.4171650638656024</v>
      </c>
      <c r="P85" s="74" t="s">
        <v>74</v>
      </c>
      <c r="Q85" s="77">
        <f t="shared" si="12"/>
        <v>3.5494424211765288</v>
      </c>
      <c r="S85" s="73">
        <v>83</v>
      </c>
      <c r="T85" s="75">
        <v>1640</v>
      </c>
      <c r="U85" s="75" t="s">
        <v>74</v>
      </c>
      <c r="V85" s="75">
        <v>1740</v>
      </c>
      <c r="W85" s="75"/>
      <c r="X85" s="76">
        <f t="shared" si="13"/>
        <v>3.6155810998319922</v>
      </c>
      <c r="Y85" s="74" t="s">
        <v>74</v>
      </c>
      <c r="Z85" s="77">
        <f t="shared" si="14"/>
        <v>3.8360433620168699</v>
      </c>
      <c r="AA85" s="76"/>
      <c r="AB85" s="76"/>
      <c r="AF85" s="119"/>
      <c r="AH85" s="118"/>
      <c r="AL85" s="120"/>
    </row>
    <row r="86" spans="1:38" x14ac:dyDescent="0.25">
      <c r="A86" s="73">
        <v>84</v>
      </c>
      <c r="B86" s="74">
        <v>1961.8422991151313</v>
      </c>
      <c r="C86" s="74" t="s">
        <v>74</v>
      </c>
      <c r="D86" s="74">
        <v>2101.9738919090692</v>
      </c>
      <c r="E86" s="74"/>
      <c r="F86" s="76">
        <f t="shared" si="9"/>
        <v>4.3251219131290304</v>
      </c>
      <c r="G86" s="74" t="s">
        <v>74</v>
      </c>
      <c r="H86" s="77">
        <f t="shared" si="10"/>
        <v>4.6340591926382473</v>
      </c>
      <c r="J86" s="73">
        <v>84</v>
      </c>
      <c r="K86" s="75">
        <v>1550</v>
      </c>
      <c r="L86" s="75" t="s">
        <v>74</v>
      </c>
      <c r="M86" s="75">
        <v>1610</v>
      </c>
      <c r="N86" s="75"/>
      <c r="O86" s="76">
        <f t="shared" si="11"/>
        <v>3.4171650638656024</v>
      </c>
      <c r="P86" s="74" t="s">
        <v>74</v>
      </c>
      <c r="Q86" s="77">
        <f t="shared" si="12"/>
        <v>3.5494424211765288</v>
      </c>
      <c r="S86" s="73">
        <v>84</v>
      </c>
      <c r="T86" s="75">
        <v>1640</v>
      </c>
      <c r="U86" s="75" t="s">
        <v>74</v>
      </c>
      <c r="V86" s="75">
        <v>1740</v>
      </c>
      <c r="W86" s="75"/>
      <c r="X86" s="76">
        <f t="shared" si="13"/>
        <v>3.6155810998319922</v>
      </c>
      <c r="Y86" s="74" t="s">
        <v>74</v>
      </c>
      <c r="Z86" s="77">
        <f t="shared" si="14"/>
        <v>3.8360433620168699</v>
      </c>
      <c r="AA86" s="76"/>
      <c r="AB86" s="76"/>
      <c r="AG86" s="117"/>
      <c r="AI86" s="118"/>
      <c r="AJ86" s="120"/>
      <c r="AK86" s="120"/>
      <c r="AL86" s="120"/>
    </row>
    <row r="87" spans="1:38" x14ac:dyDescent="0.25">
      <c r="A87" s="73">
        <v>85</v>
      </c>
      <c r="B87" s="74">
        <v>1961.8428968440885</v>
      </c>
      <c r="C87" s="74" t="s">
        <v>74</v>
      </c>
      <c r="D87" s="74">
        <v>2101.9745323329516</v>
      </c>
      <c r="E87" s="74"/>
      <c r="F87" s="76">
        <f t="shared" si="9"/>
        <v>4.3251232308958114</v>
      </c>
      <c r="G87" s="74" t="s">
        <v>74</v>
      </c>
      <c r="H87" s="77">
        <f t="shared" si="10"/>
        <v>4.6340606045312258</v>
      </c>
      <c r="J87" s="73">
        <v>85</v>
      </c>
      <c r="K87" s="75">
        <v>1550</v>
      </c>
      <c r="L87" s="75" t="s">
        <v>74</v>
      </c>
      <c r="M87" s="75">
        <v>1610</v>
      </c>
      <c r="N87" s="75"/>
      <c r="O87" s="76">
        <f t="shared" si="11"/>
        <v>3.4171650638656024</v>
      </c>
      <c r="P87" s="74" t="s">
        <v>74</v>
      </c>
      <c r="Q87" s="77">
        <f t="shared" si="12"/>
        <v>3.5494424211765288</v>
      </c>
      <c r="S87" s="73">
        <v>85</v>
      </c>
      <c r="T87" s="75">
        <v>1640</v>
      </c>
      <c r="U87" s="75" t="s">
        <v>74</v>
      </c>
      <c r="V87" s="75">
        <v>1740</v>
      </c>
      <c r="W87" s="75"/>
      <c r="X87" s="76">
        <f t="shared" si="13"/>
        <v>3.6155810998319922</v>
      </c>
      <c r="Y87" s="74" t="s">
        <v>74</v>
      </c>
      <c r="Z87" s="77">
        <f t="shared" si="14"/>
        <v>3.8360433620168699</v>
      </c>
      <c r="AA87" s="76"/>
      <c r="AB87" s="76"/>
      <c r="AG87" s="117"/>
      <c r="AI87" s="118"/>
      <c r="AJ87" s="120"/>
      <c r="AK87" s="120"/>
      <c r="AL87" s="120"/>
    </row>
    <row r="88" spans="1:38" x14ac:dyDescent="0.25">
      <c r="A88" s="73">
        <v>86</v>
      </c>
      <c r="B88" s="74">
        <v>1961.8434015504026</v>
      </c>
      <c r="C88" s="74" t="s">
        <v>74</v>
      </c>
      <c r="D88" s="74">
        <v>2101.9750730897172</v>
      </c>
      <c r="E88" s="74"/>
      <c r="F88" s="76">
        <f t="shared" si="9"/>
        <v>4.3251243435827691</v>
      </c>
      <c r="G88" s="74" t="s">
        <v>74</v>
      </c>
      <c r="H88" s="77">
        <f t="shared" si="10"/>
        <v>4.634061796695824</v>
      </c>
      <c r="J88" s="73">
        <v>86</v>
      </c>
      <c r="K88" s="75">
        <v>1550</v>
      </c>
      <c r="L88" s="75" t="s">
        <v>74</v>
      </c>
      <c r="M88" s="75">
        <v>1610</v>
      </c>
      <c r="N88" s="75"/>
      <c r="O88" s="76">
        <f t="shared" si="11"/>
        <v>3.4171650638656024</v>
      </c>
      <c r="P88" s="74" t="s">
        <v>74</v>
      </c>
      <c r="Q88" s="77">
        <f t="shared" si="12"/>
        <v>3.5494424211765288</v>
      </c>
      <c r="S88" s="73">
        <v>86</v>
      </c>
      <c r="T88" s="75">
        <v>1640</v>
      </c>
      <c r="U88" s="75" t="s">
        <v>74</v>
      </c>
      <c r="V88" s="75">
        <v>1740</v>
      </c>
      <c r="W88" s="75"/>
      <c r="X88" s="76">
        <f t="shared" si="13"/>
        <v>3.6155810998319922</v>
      </c>
      <c r="Y88" s="74" t="s">
        <v>74</v>
      </c>
      <c r="Z88" s="77">
        <f t="shared" si="14"/>
        <v>3.8360433620168699</v>
      </c>
      <c r="AA88" s="76"/>
      <c r="AB88" s="76"/>
      <c r="AG88" s="117"/>
      <c r="AI88" s="118"/>
      <c r="AJ88" s="120"/>
      <c r="AK88" s="120"/>
      <c r="AL88" s="120"/>
    </row>
    <row r="89" spans="1:38" x14ac:dyDescent="0.25">
      <c r="A89" s="73">
        <v>87</v>
      </c>
      <c r="B89" s="74">
        <v>1961.8438278069546</v>
      </c>
      <c r="C89" s="74" t="s">
        <v>74</v>
      </c>
      <c r="D89" s="74">
        <v>2101.9755297931656</v>
      </c>
      <c r="E89" s="74"/>
      <c r="F89" s="76">
        <f t="shared" si="9"/>
        <v>4.3251252833176066</v>
      </c>
      <c r="G89" s="74" t="s">
        <v>74</v>
      </c>
      <c r="H89" s="77">
        <f t="shared" si="10"/>
        <v>4.6340628035545786</v>
      </c>
      <c r="J89" s="73">
        <v>87</v>
      </c>
      <c r="K89" s="75">
        <v>1550</v>
      </c>
      <c r="L89" s="75" t="s">
        <v>74</v>
      </c>
      <c r="M89" s="75">
        <v>1610</v>
      </c>
      <c r="N89" s="75"/>
      <c r="O89" s="76">
        <f t="shared" si="11"/>
        <v>3.4171650638656024</v>
      </c>
      <c r="P89" s="74" t="s">
        <v>74</v>
      </c>
      <c r="Q89" s="77">
        <f t="shared" si="12"/>
        <v>3.5494424211765288</v>
      </c>
      <c r="S89" s="73">
        <v>87</v>
      </c>
      <c r="T89" s="75">
        <v>1640</v>
      </c>
      <c r="U89" s="75" t="s">
        <v>74</v>
      </c>
      <c r="V89" s="75">
        <v>1740</v>
      </c>
      <c r="W89" s="75"/>
      <c r="X89" s="76">
        <f t="shared" si="13"/>
        <v>3.6155810998319922</v>
      </c>
      <c r="Y89" s="74" t="s">
        <v>74</v>
      </c>
      <c r="Z89" s="77">
        <f t="shared" si="14"/>
        <v>3.8360433620168699</v>
      </c>
      <c r="AA89" s="76"/>
      <c r="AB89" s="76"/>
      <c r="AG89" s="117"/>
      <c r="AI89" s="118"/>
      <c r="AJ89" s="120"/>
      <c r="AK89" s="120"/>
      <c r="AL89" s="120"/>
    </row>
    <row r="90" spans="1:38" x14ac:dyDescent="0.25">
      <c r="A90" s="73">
        <v>88</v>
      </c>
      <c r="B90" s="74">
        <v>1961.8441878878621</v>
      </c>
      <c r="C90" s="74" t="s">
        <v>74</v>
      </c>
      <c r="D90" s="74">
        <v>2101.9759155941379</v>
      </c>
      <c r="E90" s="74"/>
      <c r="F90" s="76">
        <f t="shared" si="9"/>
        <v>4.325126077160121</v>
      </c>
      <c r="G90" s="74" t="s">
        <v>74</v>
      </c>
      <c r="H90" s="77">
        <f t="shared" si="10"/>
        <v>4.634063654100129</v>
      </c>
      <c r="J90" s="73">
        <v>88</v>
      </c>
      <c r="K90" s="75">
        <v>1550</v>
      </c>
      <c r="L90" s="75" t="s">
        <v>74</v>
      </c>
      <c r="M90" s="75">
        <v>1610</v>
      </c>
      <c r="N90" s="75"/>
      <c r="O90" s="76">
        <f t="shared" si="11"/>
        <v>3.4171650638656024</v>
      </c>
      <c r="P90" s="74" t="s">
        <v>74</v>
      </c>
      <c r="Q90" s="77">
        <f t="shared" si="12"/>
        <v>3.5494424211765288</v>
      </c>
      <c r="S90" s="73">
        <v>88</v>
      </c>
      <c r="T90" s="75">
        <v>1640</v>
      </c>
      <c r="U90" s="75" t="s">
        <v>74</v>
      </c>
      <c r="V90" s="75">
        <v>1740</v>
      </c>
      <c r="W90" s="75"/>
      <c r="X90" s="76">
        <f t="shared" si="13"/>
        <v>3.6155810998319922</v>
      </c>
      <c r="Y90" s="74" t="s">
        <v>74</v>
      </c>
      <c r="Z90" s="77">
        <f t="shared" si="14"/>
        <v>3.8360433620168699</v>
      </c>
      <c r="AA90" s="76"/>
      <c r="AB90" s="76"/>
      <c r="AG90" s="117"/>
      <c r="AI90" s="118"/>
      <c r="AJ90" s="120"/>
      <c r="AK90" s="120"/>
      <c r="AL90" s="120"/>
    </row>
    <row r="91" spans="1:38" x14ac:dyDescent="0.25">
      <c r="A91" s="73">
        <v>89</v>
      </c>
      <c r="B91" s="74">
        <v>1961.8444921336802</v>
      </c>
      <c r="C91" s="74" t="s">
        <v>74</v>
      </c>
      <c r="D91" s="74">
        <v>2101.9762415718005</v>
      </c>
      <c r="E91" s="74"/>
      <c r="F91" s="76">
        <f t="shared" si="9"/>
        <v>4.3251267479073343</v>
      </c>
      <c r="G91" s="74" t="s">
        <v>74</v>
      </c>
      <c r="H91" s="77">
        <f t="shared" si="10"/>
        <v>4.6340643727578588</v>
      </c>
      <c r="J91" s="73">
        <v>89</v>
      </c>
      <c r="K91" s="75">
        <v>1550</v>
      </c>
      <c r="L91" s="75" t="s">
        <v>74</v>
      </c>
      <c r="M91" s="75">
        <v>1610</v>
      </c>
      <c r="N91" s="75"/>
      <c r="O91" s="76">
        <f t="shared" si="11"/>
        <v>3.4171650638656024</v>
      </c>
      <c r="P91" s="74" t="s">
        <v>74</v>
      </c>
      <c r="Q91" s="77">
        <f t="shared" si="12"/>
        <v>3.5494424211765288</v>
      </c>
      <c r="S91" s="73">
        <v>89</v>
      </c>
      <c r="T91" s="75">
        <v>1640</v>
      </c>
      <c r="U91" s="75" t="s">
        <v>74</v>
      </c>
      <c r="V91" s="75">
        <v>1740</v>
      </c>
      <c r="W91" s="75"/>
      <c r="X91" s="76">
        <f t="shared" si="13"/>
        <v>3.6155810998319922</v>
      </c>
      <c r="Y91" s="74" t="s">
        <v>74</v>
      </c>
      <c r="Z91" s="77">
        <f t="shared" si="14"/>
        <v>3.8360433620168699</v>
      </c>
      <c r="AA91" s="76"/>
      <c r="AB91" s="76"/>
      <c r="AG91" s="117"/>
      <c r="AI91" s="118"/>
      <c r="AJ91" s="120"/>
      <c r="AK91" s="120"/>
      <c r="AL91" s="120"/>
    </row>
    <row r="92" spans="1:38" ht="15.75" thickBot="1" x14ac:dyDescent="0.3">
      <c r="A92" s="78">
        <v>90</v>
      </c>
      <c r="B92" s="79">
        <v>1961.8447492581436</v>
      </c>
      <c r="C92" s="79" t="s">
        <v>74</v>
      </c>
      <c r="D92" s="79">
        <v>2101.9765170622973</v>
      </c>
      <c r="E92" s="79"/>
      <c r="F92" s="80">
        <f t="shared" si="9"/>
        <v>4.3251273147697429</v>
      </c>
      <c r="G92" s="79" t="s">
        <v>74</v>
      </c>
      <c r="H92" s="81">
        <f t="shared" si="10"/>
        <v>4.6340649801104394</v>
      </c>
      <c r="J92" s="78">
        <v>90</v>
      </c>
      <c r="K92" s="82">
        <v>1550</v>
      </c>
      <c r="L92" s="82" t="s">
        <v>74</v>
      </c>
      <c r="M92" s="82">
        <v>1610</v>
      </c>
      <c r="N92" s="82"/>
      <c r="O92" s="80">
        <f t="shared" si="11"/>
        <v>3.4171650638656024</v>
      </c>
      <c r="P92" s="79" t="s">
        <v>74</v>
      </c>
      <c r="Q92" s="81">
        <f t="shared" si="12"/>
        <v>3.5494424211765288</v>
      </c>
      <c r="S92" s="78">
        <v>90</v>
      </c>
      <c r="T92" s="82">
        <v>1640</v>
      </c>
      <c r="U92" s="82" t="s">
        <v>74</v>
      </c>
      <c r="V92" s="82">
        <v>1740</v>
      </c>
      <c r="W92" s="82"/>
      <c r="X92" s="80">
        <f t="shared" si="13"/>
        <v>3.6155810998319922</v>
      </c>
      <c r="Y92" s="79" t="s">
        <v>74</v>
      </c>
      <c r="Z92" s="81">
        <f t="shared" si="14"/>
        <v>3.8360433620168699</v>
      </c>
      <c r="AA92" s="76"/>
      <c r="AB92" s="76"/>
      <c r="AG92" s="117"/>
      <c r="AI92" s="118"/>
      <c r="AJ92" s="120"/>
      <c r="AK92" s="120"/>
      <c r="AL92" s="120"/>
    </row>
    <row r="93" spans="1:38" x14ac:dyDescent="0.25">
      <c r="AG93" s="117"/>
      <c r="AI93" s="118"/>
      <c r="AJ93" s="120"/>
      <c r="AK93" s="120"/>
      <c r="AL93" s="120"/>
    </row>
    <row r="94" spans="1:38" x14ac:dyDescent="0.25">
      <c r="AG94" s="117"/>
      <c r="AI94" s="118"/>
      <c r="AJ94" s="120"/>
      <c r="AK94" s="120"/>
      <c r="AL94" s="120"/>
    </row>
    <row r="95" spans="1:38" x14ac:dyDescent="0.25">
      <c r="AG95" s="117"/>
      <c r="AI95" s="118"/>
      <c r="AJ95" s="120"/>
      <c r="AK95" s="120"/>
      <c r="AL95" s="120"/>
    </row>
    <row r="96" spans="1:38" x14ac:dyDescent="0.25">
      <c r="AG96" s="117"/>
      <c r="AI96" s="118"/>
      <c r="AJ96" s="120"/>
      <c r="AK96" s="120"/>
      <c r="AL96" s="120"/>
    </row>
    <row r="97" spans="33:38" x14ac:dyDescent="0.25">
      <c r="AG97" s="117"/>
      <c r="AI97" s="118"/>
      <c r="AJ97" s="120"/>
      <c r="AK97" s="120"/>
      <c r="AL97" s="120"/>
    </row>
    <row r="98" spans="33:38" x14ac:dyDescent="0.25">
      <c r="AG98" s="117"/>
      <c r="AI98" s="118"/>
      <c r="AJ98" s="120"/>
      <c r="AK98" s="120"/>
      <c r="AL98" s="120"/>
    </row>
    <row r="99" spans="33:38" x14ac:dyDescent="0.25">
      <c r="AG99" s="117"/>
      <c r="AI99" s="118"/>
      <c r="AJ99" s="120"/>
      <c r="AK99" s="120"/>
      <c r="AL99" s="120"/>
    </row>
  </sheetData>
  <mergeCells count="3">
    <mergeCell ref="B1:H1"/>
    <mergeCell ref="K1:Q1"/>
    <mergeCell ref="T1:Z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A9F37B3453F4E93B2C3E751F7F335" ma:contentTypeVersion="13" ma:contentTypeDescription="Create a new document." ma:contentTypeScope="" ma:versionID="f735438bf86bf07942988e462c4837bf">
  <xsd:schema xmlns:xsd="http://www.w3.org/2001/XMLSchema" xmlns:xs="http://www.w3.org/2001/XMLSchema" xmlns:p="http://schemas.microsoft.com/office/2006/metadata/properties" xmlns:ns2="43446828-3d91-4cfe-b7b9-4784ed91bcb2" xmlns:ns3="735aa3aa-4a91-4bf5-90f9-53f282d5f2e7" targetNamespace="http://schemas.microsoft.com/office/2006/metadata/properties" ma:root="true" ma:fieldsID="4df176b2b35f25ecb322473a64a34f28" ns2:_="" ns3:_="">
    <xsd:import namespace="43446828-3d91-4cfe-b7b9-4784ed91bcb2"/>
    <xsd:import namespace="735aa3aa-4a91-4bf5-90f9-53f282d5f2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46828-3d91-4cfe-b7b9-4784ed91bc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aa3aa-4a91-4bf5-90f9-53f282d5f2e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1F3509-9397-4D36-9405-FAA88B45C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446828-3d91-4cfe-b7b9-4784ed91bcb2"/>
    <ds:schemaRef ds:uri="735aa3aa-4a91-4bf5-90f9-53f282d5f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C9A661-4395-4A25-B775-65EC7D8AC0B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5E95FA5-CA11-4C08-98AC-1593E7E134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Pullet Body Weight (lb)</vt:lpstr>
      <vt:lpstr>Layer Body Weight (lb)</vt:lpstr>
      <vt:lpstr>Standards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Phillips</dc:creator>
  <cp:lastModifiedBy>Jessie Phillips</cp:lastModifiedBy>
  <dcterms:created xsi:type="dcterms:W3CDTF">2014-08-21T14:01:23Z</dcterms:created>
  <dcterms:modified xsi:type="dcterms:W3CDTF">2021-10-18T14:11:16Z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0x0101006CEA9F37B3453F4E93B2C3E751F7F335</vt:lpwstr>
  </property>
</Properties>
</file>